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G:\aoyagi\01-Excelソフト\作業員名簿_2022_HP用\"/>
    </mc:Choice>
  </mc:AlternateContent>
  <xr:revisionPtr revIDLastSave="0" documentId="8_{D2B7DFBA-DBCD-48E9-A979-D3ED12B73C4A}" xr6:coauthVersionLast="47" xr6:coauthVersionMax="47" xr10:uidLastSave="{00000000-0000-0000-0000-000000000000}"/>
  <bookViews>
    <workbookView xWindow="-16320" yWindow="-16320" windowWidth="16440" windowHeight="28320" activeTab="1" xr2:uid="{00000000-000D-0000-FFFF-FFFF00000000}"/>
  </bookViews>
  <sheets>
    <sheet name="基本データ" sheetId="3" r:id="rId1"/>
    <sheet name="作業員の選択" sheetId="4" r:id="rId2"/>
    <sheet name="作業員名簿" sheetId="2" r:id="rId3"/>
    <sheet name="(別紙)" sheetId="1" r:id="rId4"/>
    <sheet name="様式例-6" sheetId="5" r:id="rId5"/>
  </sheets>
  <definedNames>
    <definedName name="data" localSheetId="4">#REF!</definedName>
    <definedName name="data">#REF!</definedName>
    <definedName name="data1" localSheetId="4">#REF!</definedName>
    <definedName name="data1">#REF!</definedName>
    <definedName name="_xlnm.Print_Area" localSheetId="3">'(別紙)'!$A$1:$AH$152</definedName>
    <definedName name="_xlnm.Print_Area" localSheetId="2">作業員名簿!$A$1:$AH$344</definedName>
    <definedName name="_xlnm.Print_Area" localSheetId="4">'様式例-6'!$A$1:$Z$415</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2" i="1" l="1"/>
  <c r="C94" i="1"/>
  <c r="T100" i="2"/>
  <c r="T103" i="2"/>
  <c r="T329" i="2"/>
  <c r="T323" i="2"/>
  <c r="T317" i="2"/>
  <c r="T311" i="2"/>
  <c r="T305" i="2"/>
  <c r="T299" i="2"/>
  <c r="T293" i="2"/>
  <c r="T287" i="2"/>
  <c r="T281" i="2"/>
  <c r="T243" i="2"/>
  <c r="T237" i="2"/>
  <c r="T231" i="2"/>
  <c r="T225" i="2"/>
  <c r="T219" i="2"/>
  <c r="T213" i="2"/>
  <c r="T207" i="2"/>
  <c r="T201" i="2"/>
  <c r="T195" i="2"/>
  <c r="T189" i="2"/>
  <c r="T157" i="2"/>
  <c r="T151" i="2"/>
  <c r="T145" i="2"/>
  <c r="T139" i="2"/>
  <c r="T133" i="2"/>
  <c r="T127" i="2"/>
  <c r="T121" i="2"/>
  <c r="T115" i="2"/>
  <c r="T109" i="2"/>
  <c r="T71" i="2"/>
  <c r="T65" i="2"/>
  <c r="T59" i="2"/>
  <c r="T53" i="2"/>
  <c r="T47" i="2"/>
  <c r="T41" i="2"/>
  <c r="T35" i="2"/>
  <c r="T29" i="2"/>
  <c r="T23" i="2"/>
  <c r="X336" i="5"/>
  <c r="X253" i="5"/>
  <c r="X170" i="5"/>
  <c r="X87" i="5"/>
  <c r="X4" i="5"/>
  <c r="Y118" i="1"/>
  <c r="Y80" i="1"/>
  <c r="Y42" i="1"/>
  <c r="AF177" i="2"/>
  <c r="AF91" i="2"/>
  <c r="Q141" i="5"/>
  <c r="K26" i="2"/>
  <c r="AH213" i="2"/>
  <c r="AH210" i="2"/>
  <c r="AG191" i="2" l="1"/>
  <c r="O393" i="5" l="1"/>
  <c r="O387" i="5"/>
  <c r="O310" i="5"/>
  <c r="O304" i="5"/>
  <c r="O227" i="5"/>
  <c r="O221" i="5"/>
  <c r="O144" i="5"/>
  <c r="O138" i="5"/>
  <c r="O55" i="5"/>
  <c r="O61" i="5"/>
  <c r="H150" i="1" l="1"/>
  <c r="C150" i="1"/>
  <c r="Y149" i="1"/>
  <c r="Y150" i="1" s="1"/>
  <c r="P149" i="1"/>
  <c r="H149" i="1"/>
  <c r="C149" i="1"/>
  <c r="H148" i="1"/>
  <c r="C148" i="1"/>
  <c r="Y147" i="1"/>
  <c r="Y148" i="1" s="1"/>
  <c r="P147" i="1"/>
  <c r="H147" i="1"/>
  <c r="C147" i="1"/>
  <c r="H146" i="1"/>
  <c r="C146" i="1"/>
  <c r="Y145" i="1"/>
  <c r="Y146" i="1" s="1"/>
  <c r="P145" i="1"/>
  <c r="H145" i="1"/>
  <c r="C145" i="1"/>
  <c r="H144" i="1"/>
  <c r="C144" i="1"/>
  <c r="Y143" i="1"/>
  <c r="Y144" i="1" s="1"/>
  <c r="P143" i="1"/>
  <c r="H143" i="1"/>
  <c r="C143" i="1"/>
  <c r="H142" i="1"/>
  <c r="C142" i="1"/>
  <c r="Y141" i="1"/>
  <c r="Y142" i="1" s="1"/>
  <c r="P141" i="1"/>
  <c r="H141" i="1"/>
  <c r="C141" i="1"/>
  <c r="H140" i="1"/>
  <c r="C140" i="1"/>
  <c r="Y139" i="1"/>
  <c r="Y140" i="1" s="1"/>
  <c r="P139" i="1"/>
  <c r="H139" i="1"/>
  <c r="C139" i="1"/>
  <c r="H138" i="1"/>
  <c r="C138" i="1"/>
  <c r="Y137" i="1"/>
  <c r="Y138" i="1" s="1"/>
  <c r="P137" i="1"/>
  <c r="H137" i="1"/>
  <c r="C137" i="1"/>
  <c r="H136" i="1"/>
  <c r="C136" i="1"/>
  <c r="Y135" i="1"/>
  <c r="Y136" i="1" s="1"/>
  <c r="P135" i="1"/>
  <c r="H135" i="1"/>
  <c r="C135" i="1"/>
  <c r="H134" i="1"/>
  <c r="C134" i="1"/>
  <c r="Y133" i="1"/>
  <c r="Y134" i="1" s="1"/>
  <c r="P133" i="1"/>
  <c r="H133" i="1"/>
  <c r="C133" i="1"/>
  <c r="H132" i="1"/>
  <c r="Y131" i="1"/>
  <c r="Y132" i="1" s="1"/>
  <c r="P131" i="1"/>
  <c r="H131" i="1"/>
  <c r="C131" i="1"/>
  <c r="D124" i="1"/>
  <c r="AA123" i="1"/>
  <c r="W123" i="1"/>
  <c r="O123" i="1"/>
  <c r="D123" i="1"/>
  <c r="K121" i="1"/>
  <c r="Y112" i="1"/>
  <c r="Y110" i="1"/>
  <c r="Y108" i="1"/>
  <c r="Y106" i="1"/>
  <c r="Y104" i="1"/>
  <c r="K83" i="1"/>
  <c r="K45" i="1"/>
  <c r="Y19" i="1"/>
  <c r="Y20" i="1" s="1"/>
  <c r="AB331" i="2"/>
  <c r="X331" i="2"/>
  <c r="V331" i="2"/>
  <c r="AF330" i="2"/>
  <c r="AG330" i="2" s="1"/>
  <c r="AB330" i="2"/>
  <c r="X330" i="2"/>
  <c r="V330" i="2"/>
  <c r="AH329" i="2"/>
  <c r="AB329" i="2"/>
  <c r="X329" i="2"/>
  <c r="V329" i="2"/>
  <c r="R329" i="2"/>
  <c r="P329" i="2"/>
  <c r="N329" i="2"/>
  <c r="K329" i="2"/>
  <c r="AF328" i="2"/>
  <c r="AB328" i="2"/>
  <c r="X328" i="2"/>
  <c r="V328" i="2"/>
  <c r="S328" i="2"/>
  <c r="F328" i="2"/>
  <c r="C328" i="2"/>
  <c r="AB327" i="2"/>
  <c r="X327" i="2"/>
  <c r="V327" i="2"/>
  <c r="AH326" i="2"/>
  <c r="AG326" i="2"/>
  <c r="AF326" i="2"/>
  <c r="AB326" i="2"/>
  <c r="X326" i="2"/>
  <c r="V326" i="2"/>
  <c r="T326" i="2"/>
  <c r="P326" i="2"/>
  <c r="N326" i="2"/>
  <c r="K326" i="2"/>
  <c r="J326" i="2"/>
  <c r="H326" i="2"/>
  <c r="C326" i="2"/>
  <c r="AB325" i="2"/>
  <c r="X325" i="2"/>
  <c r="V325" i="2"/>
  <c r="AF324" i="2"/>
  <c r="AG324" i="2" s="1"/>
  <c r="AB324" i="2"/>
  <c r="X324" i="2"/>
  <c r="V324" i="2"/>
  <c r="AH323" i="2"/>
  <c r="AB323" i="2"/>
  <c r="X323" i="2"/>
  <c r="V323" i="2"/>
  <c r="R323" i="2"/>
  <c r="P323" i="2"/>
  <c r="N323" i="2"/>
  <c r="K323" i="2"/>
  <c r="AF322" i="2"/>
  <c r="AB322" i="2"/>
  <c r="X322" i="2"/>
  <c r="V322" i="2"/>
  <c r="S322" i="2"/>
  <c r="F322" i="2"/>
  <c r="C322" i="2"/>
  <c r="AB321" i="2"/>
  <c r="X321" i="2"/>
  <c r="V321" i="2"/>
  <c r="AH320" i="2"/>
  <c r="AG320" i="2"/>
  <c r="AF320" i="2"/>
  <c r="AB320" i="2"/>
  <c r="X320" i="2"/>
  <c r="V320" i="2"/>
  <c r="T320" i="2"/>
  <c r="P320" i="2"/>
  <c r="N320" i="2"/>
  <c r="K320" i="2"/>
  <c r="J320" i="2"/>
  <c r="H320" i="2"/>
  <c r="C320" i="2"/>
  <c r="AB319" i="2"/>
  <c r="X319" i="2"/>
  <c r="V319" i="2"/>
  <c r="AF318" i="2"/>
  <c r="AG318" i="2" s="1"/>
  <c r="AB318" i="2"/>
  <c r="X318" i="2"/>
  <c r="V318" i="2"/>
  <c r="AH317" i="2"/>
  <c r="AB317" i="2"/>
  <c r="X317" i="2"/>
  <c r="V317" i="2"/>
  <c r="R317" i="2"/>
  <c r="P317" i="2"/>
  <c r="N317" i="2"/>
  <c r="K317" i="2"/>
  <c r="AF316" i="2"/>
  <c r="AB316" i="2"/>
  <c r="X316" i="2"/>
  <c r="V316" i="2"/>
  <c r="S316" i="2"/>
  <c r="AB315" i="2"/>
  <c r="X315" i="2"/>
  <c r="V315" i="2"/>
  <c r="AH314" i="2"/>
  <c r="AG314" i="2"/>
  <c r="AF314" i="2"/>
  <c r="AB314" i="2"/>
  <c r="X314" i="2"/>
  <c r="V314" i="2"/>
  <c r="T314" i="2"/>
  <c r="P314" i="2"/>
  <c r="N314" i="2"/>
  <c r="K314" i="2"/>
  <c r="J314" i="2"/>
  <c r="H314" i="2"/>
  <c r="F316" i="2"/>
  <c r="C316" i="2"/>
  <c r="C314" i="2"/>
  <c r="AB313" i="2"/>
  <c r="X313" i="2"/>
  <c r="AF312" i="2"/>
  <c r="AG312" i="2" s="1"/>
  <c r="AB312" i="2"/>
  <c r="X312" i="2"/>
  <c r="V312" i="2"/>
  <c r="AH311" i="2"/>
  <c r="AB311" i="2"/>
  <c r="X311" i="2"/>
  <c r="V311" i="2"/>
  <c r="R311" i="2"/>
  <c r="P311" i="2"/>
  <c r="N311" i="2"/>
  <c r="K311" i="2"/>
  <c r="AF310" i="2"/>
  <c r="AB310" i="2"/>
  <c r="X310" i="2"/>
  <c r="V310" i="2"/>
  <c r="S310" i="2"/>
  <c r="F310" i="2"/>
  <c r="C310" i="2"/>
  <c r="AB309" i="2"/>
  <c r="X309" i="2"/>
  <c r="V309" i="2"/>
  <c r="AH308" i="2"/>
  <c r="AG308" i="2"/>
  <c r="AF308" i="2"/>
  <c r="AB308" i="2"/>
  <c r="X308" i="2"/>
  <c r="V308" i="2"/>
  <c r="T308" i="2"/>
  <c r="P308" i="2"/>
  <c r="N308" i="2"/>
  <c r="K308" i="2"/>
  <c r="J308" i="2"/>
  <c r="H308" i="2"/>
  <c r="C308" i="2"/>
  <c r="AB307" i="2"/>
  <c r="X307" i="2"/>
  <c r="V307" i="2"/>
  <c r="AF306" i="2"/>
  <c r="AG306" i="2" s="1"/>
  <c r="AB306" i="2"/>
  <c r="X306" i="2"/>
  <c r="V306" i="2"/>
  <c r="AH305" i="2"/>
  <c r="AB305" i="2"/>
  <c r="X305" i="2"/>
  <c r="V305" i="2"/>
  <c r="R305" i="2"/>
  <c r="P305" i="2"/>
  <c r="N305" i="2"/>
  <c r="K305" i="2"/>
  <c r="AF304" i="2"/>
  <c r="AB304" i="2"/>
  <c r="X304" i="2"/>
  <c r="V304" i="2"/>
  <c r="S304" i="2"/>
  <c r="F304" i="2"/>
  <c r="C304" i="2"/>
  <c r="AB303" i="2"/>
  <c r="X303" i="2"/>
  <c r="V303" i="2"/>
  <c r="AH302" i="2"/>
  <c r="AG302" i="2"/>
  <c r="AF302" i="2"/>
  <c r="AB302" i="2"/>
  <c r="X302" i="2"/>
  <c r="V302" i="2"/>
  <c r="T302" i="2"/>
  <c r="P302" i="2"/>
  <c r="N302" i="2"/>
  <c r="K302" i="2"/>
  <c r="J302" i="2"/>
  <c r="H302" i="2"/>
  <c r="C302" i="2"/>
  <c r="AB301" i="2"/>
  <c r="X301" i="2"/>
  <c r="V301" i="2"/>
  <c r="AF300" i="2"/>
  <c r="AG300" i="2" s="1"/>
  <c r="AB300" i="2"/>
  <c r="X300" i="2"/>
  <c r="V300" i="2"/>
  <c r="AH299" i="2"/>
  <c r="AB299" i="2"/>
  <c r="X299" i="2"/>
  <c r="V299" i="2"/>
  <c r="R299" i="2"/>
  <c r="P299" i="2"/>
  <c r="N299" i="2"/>
  <c r="K299" i="2"/>
  <c r="AF298" i="2"/>
  <c r="AB298" i="2"/>
  <c r="X298" i="2"/>
  <c r="V298" i="2"/>
  <c r="S298" i="2"/>
  <c r="F298" i="2"/>
  <c r="C298" i="2"/>
  <c r="AB297" i="2"/>
  <c r="X297" i="2"/>
  <c r="V297" i="2"/>
  <c r="AH296" i="2"/>
  <c r="AG296" i="2"/>
  <c r="AF296" i="2"/>
  <c r="AB296" i="2"/>
  <c r="X296" i="2"/>
  <c r="V296" i="2"/>
  <c r="T296" i="2"/>
  <c r="P296" i="2"/>
  <c r="N296" i="2"/>
  <c r="K296" i="2"/>
  <c r="J296" i="2"/>
  <c r="H296" i="2"/>
  <c r="C296" i="2"/>
  <c r="H290" i="2"/>
  <c r="AB295" i="2"/>
  <c r="X295" i="2"/>
  <c r="V295" i="2"/>
  <c r="AF294" i="2"/>
  <c r="AG294" i="2" s="1"/>
  <c r="AB294" i="2"/>
  <c r="X294" i="2"/>
  <c r="V294" i="2"/>
  <c r="AH293" i="2"/>
  <c r="AB293" i="2"/>
  <c r="X293" i="2"/>
  <c r="V293" i="2"/>
  <c r="R293" i="2"/>
  <c r="P293" i="2"/>
  <c r="N293" i="2"/>
  <c r="K293" i="2"/>
  <c r="AF292" i="2"/>
  <c r="AB292" i="2"/>
  <c r="X292" i="2"/>
  <c r="V292" i="2"/>
  <c r="S292" i="2"/>
  <c r="F292" i="2"/>
  <c r="C292" i="2"/>
  <c r="AB291" i="2"/>
  <c r="X291" i="2"/>
  <c r="V291" i="2"/>
  <c r="AH290" i="2"/>
  <c r="AG290" i="2"/>
  <c r="AF290" i="2"/>
  <c r="AB290" i="2"/>
  <c r="X290" i="2"/>
  <c r="V290" i="2"/>
  <c r="T290" i="2"/>
  <c r="P290" i="2"/>
  <c r="N290" i="2"/>
  <c r="K290" i="2"/>
  <c r="J290" i="2"/>
  <c r="C290" i="2"/>
  <c r="AB289" i="2"/>
  <c r="X289" i="2"/>
  <c r="V289" i="2"/>
  <c r="AF288" i="2"/>
  <c r="AG288" i="2" s="1"/>
  <c r="AB288" i="2"/>
  <c r="X288" i="2"/>
  <c r="V288" i="2"/>
  <c r="AH287" i="2"/>
  <c r="AB287" i="2"/>
  <c r="X287" i="2"/>
  <c r="V287" i="2"/>
  <c r="R287" i="2"/>
  <c r="P287" i="2"/>
  <c r="N287" i="2"/>
  <c r="K287" i="2"/>
  <c r="AF286" i="2"/>
  <c r="AB286" i="2"/>
  <c r="X286" i="2"/>
  <c r="V286" i="2"/>
  <c r="S286" i="2"/>
  <c r="F286" i="2"/>
  <c r="C286" i="2"/>
  <c r="AB285" i="2"/>
  <c r="X285" i="2"/>
  <c r="V285" i="2"/>
  <c r="AH284" i="2"/>
  <c r="AG284" i="2"/>
  <c r="AF284" i="2"/>
  <c r="AB284" i="2"/>
  <c r="X284" i="2"/>
  <c r="V284" i="2"/>
  <c r="T284" i="2"/>
  <c r="P284" i="2"/>
  <c r="N284" i="2"/>
  <c r="K284" i="2"/>
  <c r="J284" i="2"/>
  <c r="H284" i="2"/>
  <c r="C284" i="2"/>
  <c r="AB283" i="2"/>
  <c r="X283" i="2"/>
  <c r="V283" i="2"/>
  <c r="AF282" i="2"/>
  <c r="AG282" i="2" s="1"/>
  <c r="AB282" i="2"/>
  <c r="X282" i="2"/>
  <c r="V282" i="2"/>
  <c r="AH281" i="2"/>
  <c r="AB281" i="2"/>
  <c r="X281" i="2"/>
  <c r="V281" i="2"/>
  <c r="R281" i="2"/>
  <c r="P281" i="2"/>
  <c r="N281" i="2"/>
  <c r="K281" i="2"/>
  <c r="AF280" i="2"/>
  <c r="AB280" i="2"/>
  <c r="X280" i="2"/>
  <c r="V280" i="2"/>
  <c r="S280" i="2"/>
  <c r="F280" i="2"/>
  <c r="C280" i="2"/>
  <c r="AB279" i="2"/>
  <c r="X279" i="2"/>
  <c r="V279" i="2"/>
  <c r="AH278" i="2"/>
  <c r="AG278" i="2"/>
  <c r="AF278" i="2"/>
  <c r="AB278" i="2"/>
  <c r="X278" i="2"/>
  <c r="V278" i="2"/>
  <c r="T278" i="2"/>
  <c r="P278" i="2"/>
  <c r="N278" i="2"/>
  <c r="K278" i="2"/>
  <c r="J278" i="2"/>
  <c r="H278" i="2"/>
  <c r="C278" i="2"/>
  <c r="AB277" i="2"/>
  <c r="X277" i="2"/>
  <c r="V277" i="2"/>
  <c r="AF276" i="2"/>
  <c r="AG276" i="2" s="1"/>
  <c r="AB276" i="2"/>
  <c r="X276" i="2"/>
  <c r="V276" i="2"/>
  <c r="AH275" i="2"/>
  <c r="AB275" i="2"/>
  <c r="X275" i="2"/>
  <c r="V275" i="2"/>
  <c r="T275" i="2"/>
  <c r="R275" i="2"/>
  <c r="P275" i="2"/>
  <c r="N275" i="2"/>
  <c r="K275" i="2"/>
  <c r="AF274" i="2"/>
  <c r="AB274" i="2"/>
  <c r="X274" i="2"/>
  <c r="V274" i="2"/>
  <c r="S274" i="2"/>
  <c r="F274" i="2"/>
  <c r="C274" i="2"/>
  <c r="AB273" i="2"/>
  <c r="X273" i="2"/>
  <c r="V273" i="2"/>
  <c r="AH272" i="2"/>
  <c r="AG272" i="2"/>
  <c r="AF272" i="2"/>
  <c r="AB272" i="2"/>
  <c r="X272" i="2"/>
  <c r="V272" i="2"/>
  <c r="T272" i="2"/>
  <c r="P272" i="2"/>
  <c r="N272" i="2"/>
  <c r="K272" i="2"/>
  <c r="J272" i="2"/>
  <c r="H272" i="2"/>
  <c r="C272" i="2"/>
  <c r="AF331" i="2"/>
  <c r="AF329" i="2"/>
  <c r="AG327" i="2"/>
  <c r="AF327" i="2"/>
  <c r="AF325" i="2"/>
  <c r="AF323" i="2"/>
  <c r="AG321" i="2"/>
  <c r="AF321" i="2"/>
  <c r="AF319" i="2"/>
  <c r="AF317" i="2"/>
  <c r="AG315" i="2"/>
  <c r="AF315" i="2"/>
  <c r="AF313" i="2"/>
  <c r="V313" i="2"/>
  <c r="AF311" i="2"/>
  <c r="AG309" i="2"/>
  <c r="AF309" i="2"/>
  <c r="AF307" i="2"/>
  <c r="AF305" i="2"/>
  <c r="AF303" i="2"/>
  <c r="AF301" i="2"/>
  <c r="AF299" i="2"/>
  <c r="AG297" i="2"/>
  <c r="AF297" i="2"/>
  <c r="AF295" i="2"/>
  <c r="AF293" i="2"/>
  <c r="AG291" i="2"/>
  <c r="AF291" i="2"/>
  <c r="AF289" i="2"/>
  <c r="AF287" i="2"/>
  <c r="AG285" i="2"/>
  <c r="AF285" i="2"/>
  <c r="AF283" i="2"/>
  <c r="AF281" i="2"/>
  <c r="AG279" i="2"/>
  <c r="AF279" i="2"/>
  <c r="T277" i="2"/>
  <c r="T276" i="2"/>
  <c r="AF275" i="2"/>
  <c r="T274" i="2"/>
  <c r="AG273" i="2"/>
  <c r="AF273" i="2"/>
  <c r="T273" i="2"/>
  <c r="AG266" i="2"/>
  <c r="AF266" i="2"/>
  <c r="W266" i="2"/>
  <c r="V266" i="2"/>
  <c r="AE264" i="2"/>
  <c r="AC264" i="2"/>
  <c r="Q264" i="2"/>
  <c r="D264" i="2"/>
  <c r="AF263" i="2"/>
  <c r="K262" i="2"/>
  <c r="D262" i="2"/>
  <c r="V364" i="5"/>
  <c r="Q364" i="5"/>
  <c r="P364" i="5"/>
  <c r="M364" i="5"/>
  <c r="N364" i="5" s="1"/>
  <c r="B364" i="5"/>
  <c r="O363" i="5"/>
  <c r="V362" i="5"/>
  <c r="Q362" i="5"/>
  <c r="P362" i="5"/>
  <c r="M362" i="5"/>
  <c r="B362" i="5"/>
  <c r="V360" i="5"/>
  <c r="Q360" i="5"/>
  <c r="P360" i="5"/>
  <c r="O360" i="5"/>
  <c r="M360" i="5"/>
  <c r="J360" i="5"/>
  <c r="F360" i="5"/>
  <c r="B360" i="5"/>
  <c r="V358" i="5"/>
  <c r="Q358" i="5"/>
  <c r="P358" i="5"/>
  <c r="M358" i="5"/>
  <c r="N358" i="5" s="1"/>
  <c r="B358" i="5"/>
  <c r="O357" i="5"/>
  <c r="V356" i="5"/>
  <c r="Q356" i="5"/>
  <c r="P356" i="5"/>
  <c r="M356" i="5"/>
  <c r="B356" i="5"/>
  <c r="V354" i="5"/>
  <c r="Q354" i="5"/>
  <c r="P354" i="5"/>
  <c r="O354" i="5"/>
  <c r="M354" i="5"/>
  <c r="J354" i="5"/>
  <c r="F354" i="5"/>
  <c r="B354" i="5"/>
  <c r="B348" i="5"/>
  <c r="V394" i="5"/>
  <c r="Q394" i="5"/>
  <c r="P394" i="5"/>
  <c r="M394" i="5"/>
  <c r="N394" i="5" s="1"/>
  <c r="B394" i="5"/>
  <c r="V392" i="5"/>
  <c r="Q392" i="5"/>
  <c r="P392" i="5"/>
  <c r="M392" i="5"/>
  <c r="B392" i="5"/>
  <c r="V390" i="5"/>
  <c r="Q390" i="5"/>
  <c r="P390" i="5"/>
  <c r="O390" i="5"/>
  <c r="M390" i="5"/>
  <c r="J390" i="5"/>
  <c r="F390" i="5"/>
  <c r="B390" i="5"/>
  <c r="V388" i="5"/>
  <c r="Q388" i="5"/>
  <c r="P388" i="5"/>
  <c r="M388" i="5"/>
  <c r="N388" i="5" s="1"/>
  <c r="B388" i="5"/>
  <c r="V386" i="5"/>
  <c r="Q386" i="5"/>
  <c r="P386" i="5"/>
  <c r="M386" i="5"/>
  <c r="B386" i="5"/>
  <c r="V384" i="5"/>
  <c r="Q384" i="5"/>
  <c r="P384" i="5"/>
  <c r="O384" i="5"/>
  <c r="M384" i="5"/>
  <c r="J384" i="5"/>
  <c r="F384" i="5"/>
  <c r="B384" i="5"/>
  <c r="V382" i="5"/>
  <c r="Q382" i="5"/>
  <c r="P382" i="5"/>
  <c r="M382" i="5"/>
  <c r="N382" i="5" s="1"/>
  <c r="B382" i="5"/>
  <c r="O381" i="5"/>
  <c r="V380" i="5"/>
  <c r="Q380" i="5"/>
  <c r="P380" i="5"/>
  <c r="M380" i="5"/>
  <c r="B380" i="5"/>
  <c r="V378" i="5"/>
  <c r="Q378" i="5"/>
  <c r="P378" i="5"/>
  <c r="O378" i="5"/>
  <c r="M378" i="5"/>
  <c r="J378" i="5"/>
  <c r="F378" i="5"/>
  <c r="B378" i="5"/>
  <c r="V376" i="5"/>
  <c r="Q376" i="5"/>
  <c r="P376" i="5"/>
  <c r="M376" i="5"/>
  <c r="N376" i="5" s="1"/>
  <c r="B376" i="5"/>
  <c r="O375" i="5"/>
  <c r="V374" i="5"/>
  <c r="Q374" i="5"/>
  <c r="P374" i="5"/>
  <c r="M374" i="5"/>
  <c r="B374" i="5"/>
  <c r="V372" i="5"/>
  <c r="Q372" i="5"/>
  <c r="P372" i="5"/>
  <c r="O372" i="5"/>
  <c r="M372" i="5"/>
  <c r="J372" i="5"/>
  <c r="F372" i="5"/>
  <c r="B372" i="5"/>
  <c r="V293" i="5"/>
  <c r="Q293" i="5"/>
  <c r="P293" i="5"/>
  <c r="M293" i="5"/>
  <c r="N293" i="5" s="1"/>
  <c r="B293" i="5"/>
  <c r="O292" i="5"/>
  <c r="V291" i="5"/>
  <c r="Q291" i="5"/>
  <c r="P291" i="5"/>
  <c r="M291" i="5"/>
  <c r="B291" i="5"/>
  <c r="V289" i="5"/>
  <c r="Q289" i="5"/>
  <c r="P289" i="5"/>
  <c r="O289" i="5"/>
  <c r="M289" i="5"/>
  <c r="J289" i="5"/>
  <c r="F289" i="5"/>
  <c r="B289" i="5"/>
  <c r="V370" i="5"/>
  <c r="Q370" i="5"/>
  <c r="P370" i="5"/>
  <c r="M370" i="5"/>
  <c r="N370" i="5" s="1"/>
  <c r="B370" i="5"/>
  <c r="O369" i="5"/>
  <c r="V368" i="5"/>
  <c r="Q368" i="5"/>
  <c r="P368" i="5"/>
  <c r="M368" i="5"/>
  <c r="B368" i="5"/>
  <c r="V366" i="5"/>
  <c r="Q366" i="5"/>
  <c r="P366" i="5"/>
  <c r="O366" i="5"/>
  <c r="M366" i="5"/>
  <c r="J366" i="5"/>
  <c r="F366" i="5"/>
  <c r="B366" i="5"/>
  <c r="V352" i="5"/>
  <c r="Q352" i="5"/>
  <c r="P352" i="5"/>
  <c r="M352" i="5"/>
  <c r="N352" i="5" s="1"/>
  <c r="B352" i="5"/>
  <c r="O351" i="5"/>
  <c r="V350" i="5"/>
  <c r="Q350" i="5"/>
  <c r="P350" i="5"/>
  <c r="M350" i="5"/>
  <c r="B350" i="5"/>
  <c r="V348" i="5"/>
  <c r="Q348" i="5"/>
  <c r="P348" i="5"/>
  <c r="O348" i="5"/>
  <c r="M348" i="5"/>
  <c r="J348" i="5"/>
  <c r="F348" i="5"/>
  <c r="M395" i="5"/>
  <c r="M389" i="5"/>
  <c r="M383" i="5"/>
  <c r="M371" i="5"/>
  <c r="M365" i="5"/>
  <c r="M359" i="5"/>
  <c r="M353" i="5"/>
  <c r="X339" i="5"/>
  <c r="P339" i="5"/>
  <c r="X338" i="5"/>
  <c r="V338" i="5"/>
  <c r="P338" i="5"/>
  <c r="D336" i="5"/>
  <c r="D335" i="5"/>
  <c r="N334" i="5"/>
  <c r="V311" i="5"/>
  <c r="Q311" i="5"/>
  <c r="P311" i="5"/>
  <c r="M311" i="5"/>
  <c r="N311" i="5" s="1"/>
  <c r="B311" i="5"/>
  <c r="V309" i="5"/>
  <c r="Q309" i="5"/>
  <c r="P309" i="5"/>
  <c r="M309" i="5"/>
  <c r="B309" i="5"/>
  <c r="V307" i="5"/>
  <c r="Q307" i="5"/>
  <c r="P307" i="5"/>
  <c r="O307" i="5"/>
  <c r="M307" i="5"/>
  <c r="J307" i="5"/>
  <c r="F307" i="5"/>
  <c r="B307" i="5"/>
  <c r="V305" i="5"/>
  <c r="Q305" i="5"/>
  <c r="P305" i="5"/>
  <c r="M305" i="5"/>
  <c r="N305" i="5" s="1"/>
  <c r="B305" i="5"/>
  <c r="V303" i="5"/>
  <c r="Q303" i="5"/>
  <c r="P303" i="5"/>
  <c r="M303" i="5"/>
  <c r="B303" i="5"/>
  <c r="V301" i="5"/>
  <c r="Q301" i="5"/>
  <c r="P301" i="5"/>
  <c r="O301" i="5"/>
  <c r="M301" i="5"/>
  <c r="J301" i="5"/>
  <c r="F301" i="5"/>
  <c r="V299" i="5"/>
  <c r="Q299" i="5"/>
  <c r="P299" i="5"/>
  <c r="M299" i="5"/>
  <c r="N299" i="5" s="1"/>
  <c r="B299" i="5"/>
  <c r="O298" i="5"/>
  <c r="V297" i="5"/>
  <c r="Q297" i="5"/>
  <c r="P297" i="5"/>
  <c r="M297" i="5"/>
  <c r="B297" i="5"/>
  <c r="V295" i="5"/>
  <c r="Q295" i="5"/>
  <c r="P295" i="5"/>
  <c r="O295" i="5"/>
  <c r="M295" i="5"/>
  <c r="J295" i="5"/>
  <c r="F295" i="5"/>
  <c r="B295" i="5"/>
  <c r="V287" i="5"/>
  <c r="Q287" i="5"/>
  <c r="P287" i="5"/>
  <c r="M287" i="5"/>
  <c r="N287" i="5" s="1"/>
  <c r="B287" i="5"/>
  <c r="O286" i="5"/>
  <c r="V285" i="5"/>
  <c r="Q285" i="5"/>
  <c r="P285" i="5"/>
  <c r="M285" i="5"/>
  <c r="B285" i="5"/>
  <c r="V283" i="5"/>
  <c r="Q283" i="5"/>
  <c r="P283" i="5"/>
  <c r="O283" i="5"/>
  <c r="M283" i="5"/>
  <c r="J283" i="5"/>
  <c r="F283" i="5"/>
  <c r="B283" i="5"/>
  <c r="V281" i="5"/>
  <c r="Q281" i="5"/>
  <c r="P281" i="5"/>
  <c r="M281" i="5"/>
  <c r="N281" i="5" s="1"/>
  <c r="B281" i="5"/>
  <c r="O280" i="5"/>
  <c r="V279" i="5"/>
  <c r="Q279" i="5"/>
  <c r="P279" i="5"/>
  <c r="M279" i="5"/>
  <c r="B279" i="5"/>
  <c r="V277" i="5"/>
  <c r="Q277" i="5"/>
  <c r="P277" i="5"/>
  <c r="O277" i="5"/>
  <c r="M277" i="5"/>
  <c r="J277" i="5"/>
  <c r="F277" i="5"/>
  <c r="B277" i="5"/>
  <c r="V275" i="5"/>
  <c r="Q275" i="5"/>
  <c r="P275" i="5"/>
  <c r="M275" i="5"/>
  <c r="N275" i="5" s="1"/>
  <c r="B275" i="5"/>
  <c r="O274" i="5"/>
  <c r="V273" i="5"/>
  <c r="Q273" i="5"/>
  <c r="P273" i="5"/>
  <c r="M273" i="5"/>
  <c r="B273" i="5"/>
  <c r="V271" i="5"/>
  <c r="Q271" i="5"/>
  <c r="P271" i="5"/>
  <c r="O271" i="5"/>
  <c r="M271" i="5"/>
  <c r="J271" i="5"/>
  <c r="F271" i="5"/>
  <c r="B271" i="5"/>
  <c r="V269" i="5"/>
  <c r="Q269" i="5"/>
  <c r="P269" i="5"/>
  <c r="M269" i="5"/>
  <c r="N269" i="5" s="1"/>
  <c r="B269" i="5"/>
  <c r="O268" i="5"/>
  <c r="V267" i="5"/>
  <c r="Q267" i="5"/>
  <c r="P267" i="5"/>
  <c r="M267" i="5"/>
  <c r="B267" i="5"/>
  <c r="V265" i="5"/>
  <c r="Q265" i="5"/>
  <c r="P265" i="5"/>
  <c r="O265" i="5"/>
  <c r="M265" i="5"/>
  <c r="J265" i="5"/>
  <c r="F265" i="5"/>
  <c r="B265" i="5"/>
  <c r="B301" i="5"/>
  <c r="M306" i="5"/>
  <c r="M312" i="5"/>
  <c r="M300" i="5"/>
  <c r="M288" i="5"/>
  <c r="M282" i="5"/>
  <c r="M276" i="5"/>
  <c r="M270" i="5"/>
  <c r="X256" i="5"/>
  <c r="P256" i="5"/>
  <c r="X255" i="5"/>
  <c r="V255" i="5"/>
  <c r="P255" i="5"/>
  <c r="D253" i="5"/>
  <c r="D252" i="5"/>
  <c r="N251" i="5"/>
  <c r="AF208" i="2"/>
  <c r="AG208" i="2" s="1"/>
  <c r="M229" i="5"/>
  <c r="M228" i="5"/>
  <c r="N228" i="5" s="1"/>
  <c r="M223" i="5"/>
  <c r="M222" i="5"/>
  <c r="N222" i="5" s="1"/>
  <c r="M217" i="5"/>
  <c r="M216" i="5"/>
  <c r="N216" i="5" s="1"/>
  <c r="M210" i="5"/>
  <c r="N210" i="5" s="1"/>
  <c r="M205" i="5"/>
  <c r="M204" i="5"/>
  <c r="N204" i="5" s="1"/>
  <c r="M199" i="5"/>
  <c r="M198" i="5"/>
  <c r="N198" i="5" s="1"/>
  <c r="M193" i="5"/>
  <c r="M192" i="5"/>
  <c r="N192" i="5" s="1"/>
  <c r="M187" i="5"/>
  <c r="M186" i="5"/>
  <c r="N186" i="5" s="1"/>
  <c r="M146" i="5"/>
  <c r="M145" i="5"/>
  <c r="N145" i="5" s="1"/>
  <c r="M140" i="5"/>
  <c r="M139" i="5"/>
  <c r="N139" i="5" s="1"/>
  <c r="M134" i="5"/>
  <c r="M133" i="5"/>
  <c r="N133" i="5" s="1"/>
  <c r="M128" i="5"/>
  <c r="M127" i="5"/>
  <c r="N127" i="5" s="1"/>
  <c r="M122" i="5"/>
  <c r="M121" i="5"/>
  <c r="N121" i="5" s="1"/>
  <c r="M116" i="5"/>
  <c r="M115" i="5"/>
  <c r="N115" i="5" s="1"/>
  <c r="M110" i="5"/>
  <c r="M109" i="5"/>
  <c r="N109" i="5" s="1"/>
  <c r="M104" i="5"/>
  <c r="M103" i="5"/>
  <c r="N103" i="5" s="1"/>
  <c r="M63" i="5"/>
  <c r="M62" i="5"/>
  <c r="N62" i="5" s="1"/>
  <c r="M57" i="5"/>
  <c r="M56" i="5"/>
  <c r="N56" i="5" s="1"/>
  <c r="M51" i="5"/>
  <c r="M50" i="5"/>
  <c r="N50" i="5" s="1"/>
  <c r="M45" i="5"/>
  <c r="M44" i="5"/>
  <c r="N44" i="5" s="1"/>
  <c r="M39" i="5"/>
  <c r="M38" i="5"/>
  <c r="N38" i="5" s="1"/>
  <c r="M33" i="5"/>
  <c r="M32" i="5"/>
  <c r="N32" i="5" s="1"/>
  <c r="M27" i="5"/>
  <c r="M26" i="5"/>
  <c r="N26" i="5" s="1"/>
  <c r="M20" i="5"/>
  <c r="N20" i="5" s="1"/>
  <c r="AF18" i="2"/>
  <c r="Q224" i="5"/>
  <c r="V228" i="5"/>
  <c r="Q228" i="5"/>
  <c r="P228" i="5"/>
  <c r="B228" i="5"/>
  <c r="V226" i="5"/>
  <c r="Q226" i="5"/>
  <c r="P226" i="5"/>
  <c r="M226" i="5"/>
  <c r="B226" i="5"/>
  <c r="V224" i="5"/>
  <c r="P224" i="5"/>
  <c r="O224" i="5"/>
  <c r="M224" i="5"/>
  <c r="J224" i="5"/>
  <c r="F224" i="5"/>
  <c r="B224" i="5"/>
  <c r="V222" i="5"/>
  <c r="Q222" i="5"/>
  <c r="P222" i="5"/>
  <c r="B222" i="5"/>
  <c r="V220" i="5"/>
  <c r="Q220" i="5"/>
  <c r="P220" i="5"/>
  <c r="M220" i="5"/>
  <c r="B220" i="5"/>
  <c r="V218" i="5"/>
  <c r="Q218" i="5"/>
  <c r="P218" i="5"/>
  <c r="O218" i="5"/>
  <c r="M218" i="5"/>
  <c r="J218" i="5"/>
  <c r="F218" i="5"/>
  <c r="B218" i="5"/>
  <c r="V216" i="5"/>
  <c r="Q216" i="5"/>
  <c r="P216" i="5"/>
  <c r="B216" i="5"/>
  <c r="O215" i="5"/>
  <c r="V214" i="5"/>
  <c r="Q214" i="5"/>
  <c r="P214" i="5"/>
  <c r="M214" i="5"/>
  <c r="B214" i="5"/>
  <c r="V212" i="5"/>
  <c r="Q212" i="5"/>
  <c r="P212" i="5"/>
  <c r="O212" i="5"/>
  <c r="M212" i="5"/>
  <c r="J212" i="5"/>
  <c r="F212" i="5"/>
  <c r="B212" i="5"/>
  <c r="V210" i="5"/>
  <c r="Q210" i="5"/>
  <c r="P210" i="5"/>
  <c r="B210" i="5"/>
  <c r="O209" i="5"/>
  <c r="V208" i="5"/>
  <c r="Q208" i="5"/>
  <c r="P208" i="5"/>
  <c r="M208" i="5"/>
  <c r="B208" i="5"/>
  <c r="V206" i="5"/>
  <c r="Q206" i="5"/>
  <c r="P206" i="5"/>
  <c r="O206" i="5"/>
  <c r="M206" i="5"/>
  <c r="J206" i="5"/>
  <c r="F206" i="5"/>
  <c r="B206" i="5"/>
  <c r="V204" i="5"/>
  <c r="Q204" i="5"/>
  <c r="P204" i="5"/>
  <c r="B204" i="5"/>
  <c r="O203" i="5"/>
  <c r="V202" i="5"/>
  <c r="Q202" i="5"/>
  <c r="P202" i="5"/>
  <c r="M202" i="5"/>
  <c r="B202" i="5"/>
  <c r="V200" i="5"/>
  <c r="Q200" i="5"/>
  <c r="P200" i="5"/>
  <c r="O200" i="5"/>
  <c r="M200" i="5"/>
  <c r="J200" i="5"/>
  <c r="F200" i="5"/>
  <c r="B200" i="5"/>
  <c r="V198" i="5"/>
  <c r="Q198" i="5"/>
  <c r="P198" i="5"/>
  <c r="B198" i="5"/>
  <c r="O197" i="5"/>
  <c r="V196" i="5"/>
  <c r="Q196" i="5"/>
  <c r="P196" i="5"/>
  <c r="M196" i="5"/>
  <c r="B196" i="5"/>
  <c r="V194" i="5"/>
  <c r="Q194" i="5"/>
  <c r="P194" i="5"/>
  <c r="O194" i="5"/>
  <c r="M194" i="5"/>
  <c r="J194" i="5"/>
  <c r="F194" i="5"/>
  <c r="B194" i="5"/>
  <c r="V192" i="5"/>
  <c r="Q192" i="5"/>
  <c r="P192" i="5"/>
  <c r="B192" i="5"/>
  <c r="O191" i="5"/>
  <c r="V190" i="5"/>
  <c r="Q190" i="5"/>
  <c r="P190" i="5"/>
  <c r="M190" i="5"/>
  <c r="B190" i="5"/>
  <c r="V188" i="5"/>
  <c r="Q188" i="5"/>
  <c r="P188" i="5"/>
  <c r="O188" i="5"/>
  <c r="M188" i="5"/>
  <c r="J188" i="5"/>
  <c r="F188" i="5"/>
  <c r="B188" i="5"/>
  <c r="V186" i="5"/>
  <c r="Q186" i="5"/>
  <c r="P186" i="5"/>
  <c r="B186" i="5"/>
  <c r="O185" i="5"/>
  <c r="V184" i="5"/>
  <c r="Q184" i="5"/>
  <c r="P184" i="5"/>
  <c r="M184" i="5"/>
  <c r="B184" i="5"/>
  <c r="V182" i="5"/>
  <c r="Q182" i="5"/>
  <c r="P182" i="5"/>
  <c r="O182" i="5"/>
  <c r="M182" i="5"/>
  <c r="J182" i="5"/>
  <c r="F182" i="5"/>
  <c r="B182" i="5"/>
  <c r="V20" i="5"/>
  <c r="Q20" i="5"/>
  <c r="P20" i="5"/>
  <c r="B20" i="5"/>
  <c r="O19" i="5"/>
  <c r="V18" i="5"/>
  <c r="Q18" i="5"/>
  <c r="P18" i="5"/>
  <c r="M18" i="5"/>
  <c r="B18" i="5"/>
  <c r="V16" i="5"/>
  <c r="Q16" i="5"/>
  <c r="P16" i="5"/>
  <c r="O16" i="5"/>
  <c r="M16" i="5"/>
  <c r="J16" i="5"/>
  <c r="F16" i="5"/>
  <c r="B16" i="5"/>
  <c r="X173" i="5"/>
  <c r="P173" i="5"/>
  <c r="X172" i="5"/>
  <c r="V172" i="5"/>
  <c r="P172" i="5"/>
  <c r="D170" i="5"/>
  <c r="D169" i="5"/>
  <c r="N168" i="5"/>
  <c r="V145" i="5"/>
  <c r="Q145" i="5"/>
  <c r="P145" i="5"/>
  <c r="B145" i="5"/>
  <c r="V143" i="5"/>
  <c r="Q143" i="5"/>
  <c r="P143" i="5"/>
  <c r="M143" i="5"/>
  <c r="B143" i="5"/>
  <c r="V141" i="5"/>
  <c r="P141" i="5"/>
  <c r="O141" i="5"/>
  <c r="M141" i="5"/>
  <c r="J141" i="5"/>
  <c r="F141" i="5"/>
  <c r="B141" i="5"/>
  <c r="V139" i="5"/>
  <c r="Q139" i="5"/>
  <c r="P139" i="5"/>
  <c r="B139" i="5"/>
  <c r="V137" i="5"/>
  <c r="Q137" i="5"/>
  <c r="P137" i="5"/>
  <c r="M137" i="5"/>
  <c r="B137" i="5"/>
  <c r="V135" i="5"/>
  <c r="Q135" i="5"/>
  <c r="P135" i="5"/>
  <c r="O135" i="5"/>
  <c r="M135" i="5"/>
  <c r="J135" i="5"/>
  <c r="F135" i="5"/>
  <c r="B135" i="5"/>
  <c r="V133" i="5"/>
  <c r="Q133" i="5"/>
  <c r="P133" i="5"/>
  <c r="B133" i="5"/>
  <c r="O132" i="5"/>
  <c r="V131" i="5"/>
  <c r="Q131" i="5"/>
  <c r="P131" i="5"/>
  <c r="M131" i="5"/>
  <c r="B131" i="5"/>
  <c r="V129" i="5"/>
  <c r="Q129" i="5"/>
  <c r="P129" i="5"/>
  <c r="O129" i="5"/>
  <c r="M129" i="5"/>
  <c r="J129" i="5"/>
  <c r="F129" i="5"/>
  <c r="B129" i="5"/>
  <c r="V127" i="5"/>
  <c r="Q127" i="5"/>
  <c r="P127" i="5"/>
  <c r="B127" i="5"/>
  <c r="O126" i="5"/>
  <c r="V125" i="5"/>
  <c r="Q125" i="5"/>
  <c r="P125" i="5"/>
  <c r="M125" i="5"/>
  <c r="B125" i="5"/>
  <c r="V123" i="5"/>
  <c r="Q123" i="5"/>
  <c r="P123" i="5"/>
  <c r="O123" i="5"/>
  <c r="M123" i="5"/>
  <c r="J123" i="5"/>
  <c r="F123" i="5"/>
  <c r="B123" i="5"/>
  <c r="V121" i="5"/>
  <c r="Q121" i="5"/>
  <c r="P121" i="5"/>
  <c r="B121" i="5"/>
  <c r="O120" i="5"/>
  <c r="V119" i="5"/>
  <c r="Q119" i="5"/>
  <c r="P119" i="5"/>
  <c r="M119" i="5"/>
  <c r="B119" i="5"/>
  <c r="V117" i="5"/>
  <c r="Q117" i="5"/>
  <c r="P117" i="5"/>
  <c r="O117" i="5"/>
  <c r="M117" i="5"/>
  <c r="J117" i="5"/>
  <c r="F117" i="5"/>
  <c r="B117" i="5"/>
  <c r="V115" i="5"/>
  <c r="Q115" i="5"/>
  <c r="P115" i="5"/>
  <c r="B115" i="5"/>
  <c r="O114" i="5"/>
  <c r="V113" i="5"/>
  <c r="Q113" i="5"/>
  <c r="P113" i="5"/>
  <c r="M113" i="5"/>
  <c r="B113" i="5"/>
  <c r="V111" i="5"/>
  <c r="Q111" i="5"/>
  <c r="P111" i="5"/>
  <c r="O111" i="5"/>
  <c r="M111" i="5"/>
  <c r="J111" i="5"/>
  <c r="F111" i="5"/>
  <c r="B111" i="5"/>
  <c r="V109" i="5"/>
  <c r="Q109" i="5"/>
  <c r="P109" i="5"/>
  <c r="B109" i="5"/>
  <c r="O108" i="5"/>
  <c r="V107" i="5"/>
  <c r="Q107" i="5"/>
  <c r="P107" i="5"/>
  <c r="M107" i="5"/>
  <c r="B107" i="5"/>
  <c r="V105" i="5"/>
  <c r="Q105" i="5"/>
  <c r="P105" i="5"/>
  <c r="O105" i="5"/>
  <c r="M105" i="5"/>
  <c r="J105" i="5"/>
  <c r="F105" i="5"/>
  <c r="B105" i="5"/>
  <c r="B99" i="5"/>
  <c r="F99" i="5"/>
  <c r="J99" i="5"/>
  <c r="M99" i="5"/>
  <c r="O99" i="5"/>
  <c r="P99" i="5"/>
  <c r="Q99" i="5"/>
  <c r="V99" i="5"/>
  <c r="B101" i="5"/>
  <c r="M101" i="5"/>
  <c r="P101" i="5"/>
  <c r="Q101" i="5"/>
  <c r="V101" i="5"/>
  <c r="O102" i="5"/>
  <c r="B103" i="5"/>
  <c r="P103" i="5"/>
  <c r="Q103" i="5"/>
  <c r="V103" i="5"/>
  <c r="X90" i="5"/>
  <c r="P90" i="5"/>
  <c r="X89" i="5"/>
  <c r="V89" i="5"/>
  <c r="P89" i="5"/>
  <c r="D87" i="5"/>
  <c r="D86" i="5"/>
  <c r="N85" i="5"/>
  <c r="AB145" i="2"/>
  <c r="AB132" i="2"/>
  <c r="X134" i="2"/>
  <c r="O58" i="5"/>
  <c r="O46" i="5"/>
  <c r="O43" i="5"/>
  <c r="O40" i="5"/>
  <c r="O37" i="5"/>
  <c r="O34" i="5"/>
  <c r="O31" i="5"/>
  <c r="O28" i="5"/>
  <c r="O25" i="5"/>
  <c r="O22" i="5"/>
  <c r="O49" i="5"/>
  <c r="O52" i="5"/>
  <c r="X56" i="2" l="1"/>
  <c r="V6" i="5"/>
  <c r="W8" i="2"/>
  <c r="V8" i="2"/>
  <c r="V26" i="5"/>
  <c r="V62" i="5"/>
  <c r="V56" i="5"/>
  <c r="V50" i="5"/>
  <c r="V44" i="5"/>
  <c r="V38" i="5"/>
  <c r="V32" i="5"/>
  <c r="V60" i="5"/>
  <c r="V54" i="5"/>
  <c r="V48" i="5"/>
  <c r="V42" i="5"/>
  <c r="V36" i="5"/>
  <c r="V30" i="5"/>
  <c r="V24" i="5"/>
  <c r="V58" i="5"/>
  <c r="V52" i="5"/>
  <c r="V46" i="5"/>
  <c r="V40" i="5"/>
  <c r="V34" i="5"/>
  <c r="V28" i="5"/>
  <c r="V22" i="5"/>
  <c r="Q62" i="5"/>
  <c r="Q58" i="5"/>
  <c r="Q56" i="5"/>
  <c r="Q50" i="5"/>
  <c r="Q44" i="5"/>
  <c r="Q38" i="5"/>
  <c r="Q32" i="5"/>
  <c r="Q26" i="5"/>
  <c r="Q60" i="5"/>
  <c r="Q54" i="5"/>
  <c r="Q48" i="5"/>
  <c r="Q42" i="5"/>
  <c r="Q36" i="5"/>
  <c r="Q30" i="5"/>
  <c r="Q24" i="5"/>
  <c r="Q52" i="5"/>
  <c r="Q46" i="5"/>
  <c r="Q40" i="5"/>
  <c r="Q34" i="5"/>
  <c r="Q28" i="5"/>
  <c r="Q22" i="5"/>
  <c r="M60" i="5"/>
  <c r="M54" i="5"/>
  <c r="M48" i="5"/>
  <c r="M42" i="5"/>
  <c r="M36" i="5"/>
  <c r="M30" i="5"/>
  <c r="M24" i="5"/>
  <c r="M58" i="5"/>
  <c r="M52" i="5"/>
  <c r="M46" i="5"/>
  <c r="M40" i="5"/>
  <c r="M34" i="5"/>
  <c r="M28" i="5"/>
  <c r="M22" i="5"/>
  <c r="J40" i="5"/>
  <c r="J34" i="5"/>
  <c r="J28" i="5"/>
  <c r="F58" i="5"/>
  <c r="F52" i="5"/>
  <c r="F46" i="5"/>
  <c r="F40" i="5"/>
  <c r="F34" i="5"/>
  <c r="F28" i="5"/>
  <c r="F22" i="5"/>
  <c r="B62" i="5"/>
  <c r="B56" i="5"/>
  <c r="B50" i="5"/>
  <c r="B44" i="5"/>
  <c r="B38" i="5"/>
  <c r="B32" i="5"/>
  <c r="B26" i="5"/>
  <c r="P62" i="5" l="1"/>
  <c r="P60" i="5"/>
  <c r="P58" i="5"/>
  <c r="P56" i="5"/>
  <c r="P54" i="5"/>
  <c r="P52" i="5"/>
  <c r="P50" i="5"/>
  <c r="P48" i="5"/>
  <c r="P46" i="5"/>
  <c r="P44" i="5"/>
  <c r="P42" i="5"/>
  <c r="P40" i="5"/>
  <c r="P38" i="5"/>
  <c r="P36" i="5"/>
  <c r="P34" i="5"/>
  <c r="P32" i="5"/>
  <c r="P30" i="5"/>
  <c r="P28" i="5"/>
  <c r="P26" i="5"/>
  <c r="P24" i="5"/>
  <c r="P22" i="5"/>
  <c r="J58" i="5"/>
  <c r="J52" i="5"/>
  <c r="J46" i="5"/>
  <c r="J22" i="5"/>
  <c r="X7" i="5"/>
  <c r="X6" i="5"/>
  <c r="P7" i="5"/>
  <c r="P6" i="5"/>
  <c r="D4" i="5"/>
  <c r="D3" i="5"/>
  <c r="N2" i="5"/>
  <c r="B42" i="5"/>
  <c r="B40" i="5"/>
  <c r="B36" i="5"/>
  <c r="B34" i="5"/>
  <c r="B30" i="5"/>
  <c r="B28" i="5"/>
  <c r="B24" i="5"/>
  <c r="B60" i="5"/>
  <c r="B58" i="5"/>
  <c r="B54" i="5"/>
  <c r="B52" i="5"/>
  <c r="B48" i="5"/>
  <c r="B46" i="5"/>
  <c r="B22" i="5"/>
  <c r="Y102" i="1" l="1"/>
  <c r="Y27" i="1"/>
  <c r="Y28" i="1" s="1"/>
  <c r="Y29" i="1"/>
  <c r="Y30" i="1" s="1"/>
  <c r="Y97" i="1"/>
  <c r="Y98" i="1" s="1"/>
  <c r="Y111" i="1"/>
  <c r="Y109" i="1"/>
  <c r="Y107" i="1"/>
  <c r="Y105" i="1"/>
  <c r="Y103" i="1"/>
  <c r="Y101" i="1"/>
  <c r="Y99" i="1"/>
  <c r="Y100" i="1" s="1"/>
  <c r="Y95" i="1"/>
  <c r="Y96" i="1" s="1"/>
  <c r="Y93" i="1"/>
  <c r="Y94" i="1" s="1"/>
  <c r="Y73" i="1"/>
  <c r="Y74" i="1" s="1"/>
  <c r="Y71" i="1"/>
  <c r="Y72" i="1" s="1"/>
  <c r="Y69" i="1"/>
  <c r="Y70" i="1" s="1"/>
  <c r="Y67" i="1"/>
  <c r="Y68" i="1" s="1"/>
  <c r="Y65" i="1"/>
  <c r="Y66" i="1" s="1"/>
  <c r="Y63" i="1"/>
  <c r="Y64" i="1" s="1"/>
  <c r="Y61" i="1"/>
  <c r="Y62" i="1" s="1"/>
  <c r="Y59" i="1"/>
  <c r="Y60" i="1" s="1"/>
  <c r="Y57" i="1"/>
  <c r="Y58" i="1" s="1"/>
  <c r="Y55" i="1"/>
  <c r="Y56" i="1" s="1"/>
  <c r="Y35" i="1"/>
  <c r="Y36" i="1" s="1"/>
  <c r="Y33" i="1"/>
  <c r="Y34" i="1" s="1"/>
  <c r="Y31" i="1"/>
  <c r="Y32" i="1" s="1"/>
  <c r="Y25" i="1"/>
  <c r="Y26" i="1" s="1"/>
  <c r="Y23" i="1"/>
  <c r="Y24" i="1" s="1"/>
  <c r="Y21" i="1"/>
  <c r="Y22" i="1" s="1"/>
  <c r="Y17" i="1"/>
  <c r="Y18" i="1" s="1"/>
  <c r="P93" i="1"/>
  <c r="P111" i="1"/>
  <c r="P109" i="1"/>
  <c r="P107" i="1"/>
  <c r="P105" i="1"/>
  <c r="P103" i="1"/>
  <c r="P101" i="1"/>
  <c r="P99" i="1"/>
  <c r="P97" i="1"/>
  <c r="P95" i="1"/>
  <c r="P73" i="1"/>
  <c r="P71" i="1"/>
  <c r="P69" i="1"/>
  <c r="P67" i="1"/>
  <c r="P65" i="1"/>
  <c r="P63" i="1"/>
  <c r="P61" i="1"/>
  <c r="P59" i="1"/>
  <c r="P57" i="1"/>
  <c r="P55" i="1"/>
  <c r="P35" i="1"/>
  <c r="P33" i="1"/>
  <c r="P31" i="1"/>
  <c r="P29" i="1"/>
  <c r="P27" i="1"/>
  <c r="P25" i="1"/>
  <c r="P23" i="1"/>
  <c r="P21" i="1"/>
  <c r="P19" i="1"/>
  <c r="P17" i="1"/>
  <c r="H74" i="1"/>
  <c r="H112" i="1"/>
  <c r="H110" i="1"/>
  <c r="H108" i="1"/>
  <c r="H106" i="1"/>
  <c r="H104" i="1"/>
  <c r="H102" i="1"/>
  <c r="H100" i="1"/>
  <c r="H98" i="1"/>
  <c r="H96" i="1"/>
  <c r="H94" i="1"/>
  <c r="H72" i="1"/>
  <c r="H70" i="1"/>
  <c r="H68" i="1"/>
  <c r="H66" i="1"/>
  <c r="H64" i="1"/>
  <c r="H62" i="1"/>
  <c r="H60" i="1"/>
  <c r="H58" i="1"/>
  <c r="H56" i="1"/>
  <c r="H36" i="1"/>
  <c r="H34" i="1"/>
  <c r="H32" i="1"/>
  <c r="H30" i="1"/>
  <c r="H28" i="1"/>
  <c r="H26" i="1"/>
  <c r="H24" i="1"/>
  <c r="H22" i="1"/>
  <c r="H20" i="1"/>
  <c r="H18" i="1"/>
  <c r="H71" i="1"/>
  <c r="H111" i="1"/>
  <c r="H109" i="1"/>
  <c r="H107" i="1"/>
  <c r="H105" i="1"/>
  <c r="H103" i="1"/>
  <c r="H101" i="1"/>
  <c r="H99" i="1"/>
  <c r="H97" i="1"/>
  <c r="H95" i="1"/>
  <c r="H93" i="1"/>
  <c r="H73" i="1"/>
  <c r="H69" i="1"/>
  <c r="H67" i="1"/>
  <c r="H65" i="1"/>
  <c r="H63" i="1"/>
  <c r="H61" i="1"/>
  <c r="H59" i="1"/>
  <c r="H57" i="1"/>
  <c r="H55" i="1"/>
  <c r="H35" i="1"/>
  <c r="H33" i="1"/>
  <c r="H31" i="1"/>
  <c r="H29" i="1"/>
  <c r="H27" i="1"/>
  <c r="H25" i="1"/>
  <c r="H23" i="1"/>
  <c r="H21" i="1"/>
  <c r="H19" i="1"/>
  <c r="H17" i="1"/>
  <c r="AH243" i="2" l="1"/>
  <c r="AH240" i="2"/>
  <c r="AH237" i="2"/>
  <c r="AH234" i="2"/>
  <c r="AH231" i="2"/>
  <c r="AH228" i="2"/>
  <c r="AH225" i="2"/>
  <c r="AH222" i="2"/>
  <c r="AH219" i="2"/>
  <c r="AH216" i="2"/>
  <c r="AH207" i="2"/>
  <c r="AH204" i="2"/>
  <c r="AH201" i="2"/>
  <c r="AH198" i="2"/>
  <c r="AH195" i="2"/>
  <c r="AH192" i="2"/>
  <c r="AH189" i="2"/>
  <c r="AH186" i="2"/>
  <c r="AH157" i="2"/>
  <c r="AH154" i="2"/>
  <c r="AH151" i="2"/>
  <c r="AH148" i="2"/>
  <c r="AH145" i="2"/>
  <c r="AH142" i="2"/>
  <c r="AH139" i="2"/>
  <c r="AH136" i="2"/>
  <c r="AH133" i="2"/>
  <c r="AH130" i="2"/>
  <c r="AH127" i="2"/>
  <c r="AH124" i="2"/>
  <c r="AH121" i="2"/>
  <c r="AH118" i="2"/>
  <c r="AH115" i="2"/>
  <c r="AH112" i="2"/>
  <c r="AH109" i="2"/>
  <c r="AH106" i="2"/>
  <c r="AH103" i="2"/>
  <c r="AH100" i="2"/>
  <c r="AF190" i="2"/>
  <c r="AG190" i="2" s="1"/>
  <c r="AG210" i="2"/>
  <c r="AG240" i="2"/>
  <c r="AG234" i="2"/>
  <c r="AG228" i="2"/>
  <c r="AG222" i="2"/>
  <c r="AG216" i="2"/>
  <c r="AG204" i="2"/>
  <c r="AG198" i="2"/>
  <c r="AG192" i="2"/>
  <c r="AG186" i="2"/>
  <c r="AG241" i="2"/>
  <c r="AG235" i="2"/>
  <c r="AG229" i="2"/>
  <c r="AG223" i="2"/>
  <c r="AG217" i="2"/>
  <c r="AG211" i="2"/>
  <c r="AG205" i="2"/>
  <c r="AG199" i="2"/>
  <c r="AG193" i="2"/>
  <c r="AG187" i="2"/>
  <c r="AG154" i="2"/>
  <c r="AG148" i="2"/>
  <c r="AG142" i="2"/>
  <c r="AG136" i="2"/>
  <c r="AG130" i="2"/>
  <c r="AG124" i="2"/>
  <c r="AG118" i="2"/>
  <c r="AG112" i="2"/>
  <c r="AG106" i="2"/>
  <c r="AG100" i="2"/>
  <c r="AF244" i="2"/>
  <c r="AG244" i="2" s="1"/>
  <c r="AF238" i="2"/>
  <c r="AG238" i="2" s="1"/>
  <c r="AF232" i="2"/>
  <c r="AG232" i="2" s="1"/>
  <c r="AF226" i="2"/>
  <c r="AG226" i="2" s="1"/>
  <c r="AF220" i="2"/>
  <c r="AG220" i="2" s="1"/>
  <c r="AF214" i="2"/>
  <c r="AG214" i="2" s="1"/>
  <c r="AF202" i="2"/>
  <c r="AG202" i="2" s="1"/>
  <c r="AF196" i="2"/>
  <c r="AG196" i="2" s="1"/>
  <c r="AF116" i="2"/>
  <c r="AG116" i="2" s="1"/>
  <c r="AF158" i="2"/>
  <c r="AG158" i="2" s="1"/>
  <c r="AF152" i="2"/>
  <c r="AG152" i="2" s="1"/>
  <c r="AF146" i="2"/>
  <c r="AG146" i="2" s="1"/>
  <c r="AF140" i="2"/>
  <c r="AG140" i="2" s="1"/>
  <c r="AF134" i="2"/>
  <c r="AG134" i="2" s="1"/>
  <c r="AF128" i="2"/>
  <c r="AG128" i="2" s="1"/>
  <c r="AF122" i="2"/>
  <c r="AG122" i="2" s="1"/>
  <c r="AF110" i="2"/>
  <c r="AG110" i="2" s="1"/>
  <c r="AF104" i="2"/>
  <c r="AG104" i="2" s="1"/>
  <c r="AF242" i="2"/>
  <c r="AF236" i="2"/>
  <c r="AF230" i="2"/>
  <c r="AF224" i="2"/>
  <c r="AF218" i="2"/>
  <c r="AF212" i="2"/>
  <c r="AF206" i="2"/>
  <c r="AF200" i="2"/>
  <c r="AF194" i="2"/>
  <c r="AF188" i="2"/>
  <c r="AF156" i="2"/>
  <c r="AF150" i="2"/>
  <c r="AF144" i="2"/>
  <c r="AF138" i="2"/>
  <c r="AF132" i="2"/>
  <c r="AF126" i="2"/>
  <c r="AF120" i="2"/>
  <c r="AF114" i="2"/>
  <c r="AF108" i="2"/>
  <c r="AF102" i="2"/>
  <c r="AF148" i="2"/>
  <c r="AF240" i="2"/>
  <c r="AF234" i="2"/>
  <c r="AF228" i="2"/>
  <c r="AF222" i="2"/>
  <c r="AF216" i="2"/>
  <c r="AF210" i="2"/>
  <c r="AF204" i="2"/>
  <c r="AF198" i="2"/>
  <c r="AF192" i="2"/>
  <c r="AF186" i="2"/>
  <c r="AF154" i="2"/>
  <c r="AF142" i="2"/>
  <c r="AF136" i="2"/>
  <c r="AF130" i="2"/>
  <c r="AF124" i="2"/>
  <c r="AF118" i="2"/>
  <c r="AF112" i="2"/>
  <c r="AF106" i="2"/>
  <c r="AF100" i="2"/>
  <c r="AB245" i="2"/>
  <c r="AB239" i="2"/>
  <c r="AB233" i="2"/>
  <c r="AB227" i="2"/>
  <c r="AB221" i="2"/>
  <c r="AB215" i="2"/>
  <c r="AB209" i="2"/>
  <c r="AB203" i="2"/>
  <c r="AB197" i="2"/>
  <c r="AB191" i="2"/>
  <c r="AB238" i="2"/>
  <c r="AB244" i="2"/>
  <c r="AB232" i="2"/>
  <c r="AB226" i="2"/>
  <c r="AB220" i="2"/>
  <c r="AB214" i="2"/>
  <c r="AB208" i="2"/>
  <c r="AB202" i="2"/>
  <c r="AB196" i="2"/>
  <c r="AB190" i="2"/>
  <c r="AB243" i="2"/>
  <c r="AB237" i="2"/>
  <c r="AB231" i="2"/>
  <c r="AB225" i="2"/>
  <c r="AB219" i="2"/>
  <c r="AB213" i="2"/>
  <c r="AB207" i="2"/>
  <c r="AB201" i="2"/>
  <c r="AB195" i="2"/>
  <c r="AB189" i="2"/>
  <c r="AB242" i="2"/>
  <c r="AB236" i="2"/>
  <c r="AB230" i="2"/>
  <c r="AB224" i="2"/>
  <c r="AB218" i="2"/>
  <c r="AB212" i="2"/>
  <c r="AB206" i="2"/>
  <c r="AB200" i="2"/>
  <c r="AB194" i="2"/>
  <c r="AB188" i="2"/>
  <c r="AB241" i="2"/>
  <c r="AB235" i="2"/>
  <c r="AB229" i="2"/>
  <c r="AB223" i="2"/>
  <c r="AB217" i="2"/>
  <c r="AB211" i="2"/>
  <c r="AB205" i="2"/>
  <c r="AB199" i="2"/>
  <c r="AB193" i="2"/>
  <c r="AB187" i="2"/>
  <c r="AB240" i="2"/>
  <c r="AB234" i="2"/>
  <c r="AB228" i="2"/>
  <c r="AB222" i="2"/>
  <c r="AB216" i="2"/>
  <c r="AB210" i="2"/>
  <c r="AB204" i="2"/>
  <c r="AB198" i="2"/>
  <c r="AB192" i="2"/>
  <c r="AB186" i="2"/>
  <c r="X191" i="2"/>
  <c r="X245" i="2"/>
  <c r="X239" i="2"/>
  <c r="X233" i="2"/>
  <c r="X227" i="2"/>
  <c r="X221" i="2"/>
  <c r="X215" i="2"/>
  <c r="X209" i="2"/>
  <c r="X203" i="2"/>
  <c r="X197" i="2"/>
  <c r="X238" i="2"/>
  <c r="X244" i="2"/>
  <c r="X232" i="2"/>
  <c r="X226" i="2"/>
  <c r="X220" i="2"/>
  <c r="X214" i="2"/>
  <c r="X208" i="2"/>
  <c r="X202" i="2"/>
  <c r="X196" i="2"/>
  <c r="X190" i="2"/>
  <c r="X225" i="2"/>
  <c r="X195" i="2"/>
  <c r="X243" i="2"/>
  <c r="X237" i="2"/>
  <c r="X231" i="2"/>
  <c r="X219" i="2"/>
  <c r="X213" i="2"/>
  <c r="X207" i="2"/>
  <c r="X201" i="2"/>
  <c r="X189" i="2"/>
  <c r="X242" i="2"/>
  <c r="X236" i="2"/>
  <c r="X230" i="2"/>
  <c r="X224" i="2"/>
  <c r="X218" i="2"/>
  <c r="X212" i="2"/>
  <c r="X206" i="2"/>
  <c r="X200" i="2"/>
  <c r="X194" i="2"/>
  <c r="X188" i="2"/>
  <c r="X241" i="2"/>
  <c r="X235" i="2"/>
  <c r="X229" i="2"/>
  <c r="X223" i="2"/>
  <c r="X217" i="2"/>
  <c r="X211" i="2"/>
  <c r="X205" i="2"/>
  <c r="X199" i="2"/>
  <c r="X193" i="2"/>
  <c r="X187" i="2"/>
  <c r="X240" i="2"/>
  <c r="X234" i="2"/>
  <c r="X228" i="2"/>
  <c r="X222" i="2"/>
  <c r="X216" i="2"/>
  <c r="X210" i="2"/>
  <c r="X204" i="2"/>
  <c r="X198" i="2"/>
  <c r="X192" i="2"/>
  <c r="X186" i="2"/>
  <c r="V245" i="2"/>
  <c r="V239" i="2"/>
  <c r="V233" i="2"/>
  <c r="V227" i="2"/>
  <c r="V221" i="2"/>
  <c r="V215" i="2"/>
  <c r="V209" i="2"/>
  <c r="V203" i="2"/>
  <c r="V197" i="2"/>
  <c r="V191" i="2"/>
  <c r="V244" i="2"/>
  <c r="V238" i="2"/>
  <c r="V232" i="2"/>
  <c r="V226" i="2"/>
  <c r="V220" i="2"/>
  <c r="V214" i="2"/>
  <c r="V208" i="2"/>
  <c r="V202" i="2"/>
  <c r="V196" i="2"/>
  <c r="V190" i="2"/>
  <c r="AB129" i="2"/>
  <c r="AB159" i="2"/>
  <c r="AB153" i="2"/>
  <c r="AB147" i="2"/>
  <c r="AB141" i="2"/>
  <c r="AB135" i="2"/>
  <c r="AB123" i="2"/>
  <c r="AB117" i="2"/>
  <c r="AB111" i="2"/>
  <c r="AB105" i="2"/>
  <c r="AB128" i="2"/>
  <c r="AB116" i="2"/>
  <c r="AB158" i="2"/>
  <c r="AB152" i="2"/>
  <c r="AB146" i="2"/>
  <c r="AB140" i="2"/>
  <c r="AB134" i="2"/>
  <c r="AB122" i="2"/>
  <c r="AB110" i="2"/>
  <c r="AB104" i="2"/>
  <c r="AB127" i="2"/>
  <c r="AB157" i="2"/>
  <c r="AB151" i="2"/>
  <c r="AB139" i="2"/>
  <c r="AB133" i="2"/>
  <c r="AB121" i="2"/>
  <c r="AB115" i="2"/>
  <c r="AB109" i="2"/>
  <c r="AB103" i="2"/>
  <c r="AB120" i="2"/>
  <c r="AB156" i="2"/>
  <c r="AB150" i="2"/>
  <c r="AB144" i="2"/>
  <c r="AB138" i="2"/>
  <c r="AB126" i="2"/>
  <c r="AB108" i="2"/>
  <c r="AB102" i="2"/>
  <c r="AB113" i="2"/>
  <c r="AB114" i="2"/>
  <c r="AB155" i="2"/>
  <c r="AB149" i="2"/>
  <c r="AB143" i="2"/>
  <c r="AB137" i="2"/>
  <c r="AB131" i="2"/>
  <c r="AB125" i="2"/>
  <c r="AB119" i="2"/>
  <c r="AB107" i="2"/>
  <c r="AB101" i="2"/>
  <c r="AB106" i="2"/>
  <c r="AB124" i="2"/>
  <c r="AB154" i="2"/>
  <c r="AB148" i="2"/>
  <c r="AB142" i="2"/>
  <c r="AB136" i="2"/>
  <c r="AB130" i="2"/>
  <c r="AB118" i="2"/>
  <c r="AB112" i="2"/>
  <c r="AB100" i="2"/>
  <c r="X159" i="2"/>
  <c r="X153" i="2"/>
  <c r="X147" i="2"/>
  <c r="X141" i="2"/>
  <c r="X135" i="2"/>
  <c r="X129" i="2"/>
  <c r="X123" i="2"/>
  <c r="X117" i="2"/>
  <c r="X111" i="2"/>
  <c r="X105" i="2"/>
  <c r="X104" i="2"/>
  <c r="X122" i="2"/>
  <c r="X158" i="2"/>
  <c r="X152" i="2"/>
  <c r="X146" i="2"/>
  <c r="X140" i="2"/>
  <c r="X128" i="2"/>
  <c r="X110" i="2"/>
  <c r="X116" i="2"/>
  <c r="X145" i="2"/>
  <c r="X103" i="2"/>
  <c r="X157" i="2"/>
  <c r="X151" i="2"/>
  <c r="X139" i="2"/>
  <c r="X133" i="2"/>
  <c r="X127" i="2"/>
  <c r="X121" i="2"/>
  <c r="X115" i="2"/>
  <c r="X109" i="2"/>
  <c r="X156" i="2"/>
  <c r="X150" i="2"/>
  <c r="X144" i="2"/>
  <c r="X138" i="2"/>
  <c r="X132" i="2"/>
  <c r="X126" i="2"/>
  <c r="X120" i="2"/>
  <c r="X114" i="2"/>
  <c r="X108" i="2"/>
  <c r="X102" i="2"/>
  <c r="X155" i="2"/>
  <c r="X149" i="2"/>
  <c r="X143" i="2"/>
  <c r="X137" i="2"/>
  <c r="X131" i="2"/>
  <c r="X125" i="2"/>
  <c r="X119" i="2"/>
  <c r="X113" i="2"/>
  <c r="X107" i="2"/>
  <c r="X101" i="2"/>
  <c r="X154" i="2"/>
  <c r="X148" i="2"/>
  <c r="X142" i="2"/>
  <c r="X136" i="2"/>
  <c r="X130" i="2"/>
  <c r="X124" i="2"/>
  <c r="X118" i="2"/>
  <c r="X112" i="2"/>
  <c r="X106" i="2"/>
  <c r="X100" i="2"/>
  <c r="V159" i="2"/>
  <c r="V153" i="2"/>
  <c r="V147" i="2"/>
  <c r="V141" i="2"/>
  <c r="V135" i="2"/>
  <c r="V129" i="2"/>
  <c r="V123" i="2"/>
  <c r="V117" i="2"/>
  <c r="V111" i="2"/>
  <c r="V105" i="2"/>
  <c r="V158" i="2"/>
  <c r="V152" i="2"/>
  <c r="V146" i="2"/>
  <c r="V140" i="2"/>
  <c r="V134" i="2"/>
  <c r="V128" i="2"/>
  <c r="V122" i="2"/>
  <c r="V116" i="2"/>
  <c r="V110" i="2"/>
  <c r="V104" i="2"/>
  <c r="T240" i="2"/>
  <c r="T234" i="2"/>
  <c r="T228" i="2"/>
  <c r="T222" i="2"/>
  <c r="T216" i="2"/>
  <c r="T210" i="2"/>
  <c r="T204" i="2"/>
  <c r="T198" i="2"/>
  <c r="T192" i="2"/>
  <c r="T186" i="2"/>
  <c r="T154" i="2"/>
  <c r="T148" i="2"/>
  <c r="T142" i="2"/>
  <c r="T136" i="2"/>
  <c r="T130" i="2"/>
  <c r="T124" i="2"/>
  <c r="T118" i="2"/>
  <c r="T112" i="2"/>
  <c r="T106" i="2"/>
  <c r="T38" i="2"/>
  <c r="T68" i="2"/>
  <c r="T62" i="2"/>
  <c r="T56" i="2"/>
  <c r="T50" i="2"/>
  <c r="T44" i="2"/>
  <c r="T32" i="2"/>
  <c r="T26" i="2"/>
  <c r="T20" i="2"/>
  <c r="J240" i="2"/>
  <c r="H240" i="2"/>
  <c r="J234" i="2"/>
  <c r="H234" i="2"/>
  <c r="J228" i="2"/>
  <c r="H228" i="2"/>
  <c r="J222" i="2"/>
  <c r="H222" i="2"/>
  <c r="J216" i="2"/>
  <c r="H216" i="2"/>
  <c r="J210" i="2"/>
  <c r="H210" i="2"/>
  <c r="J204" i="2"/>
  <c r="H204" i="2"/>
  <c r="J198" i="2"/>
  <c r="H198" i="2"/>
  <c r="J192" i="2"/>
  <c r="H192" i="2"/>
  <c r="J186" i="2"/>
  <c r="H186" i="2"/>
  <c r="J154" i="2"/>
  <c r="H154" i="2"/>
  <c r="J148" i="2"/>
  <c r="H148" i="2"/>
  <c r="J142" i="2"/>
  <c r="H142" i="2"/>
  <c r="J136" i="2"/>
  <c r="H136" i="2"/>
  <c r="J130" i="2"/>
  <c r="H130" i="2"/>
  <c r="J124" i="2"/>
  <c r="H124" i="2"/>
  <c r="J118" i="2"/>
  <c r="H118" i="2"/>
  <c r="J112" i="2"/>
  <c r="H112" i="2"/>
  <c r="J106" i="2"/>
  <c r="H106" i="2"/>
  <c r="J100" i="2"/>
  <c r="H100" i="2"/>
  <c r="H26" i="2"/>
  <c r="J68" i="2"/>
  <c r="H68" i="2"/>
  <c r="J62" i="2"/>
  <c r="H62" i="2"/>
  <c r="J56" i="2"/>
  <c r="H56" i="2"/>
  <c r="J50" i="2"/>
  <c r="H50" i="2"/>
  <c r="J44" i="2"/>
  <c r="H44" i="2"/>
  <c r="J38" i="2"/>
  <c r="H38" i="2"/>
  <c r="J32" i="2"/>
  <c r="H32" i="2"/>
  <c r="J26" i="2"/>
  <c r="J20" i="2"/>
  <c r="H20" i="2"/>
  <c r="J14" i="2"/>
  <c r="H14" i="2"/>
  <c r="AB55" i="2"/>
  <c r="AB19" i="2"/>
  <c r="AB73" i="2"/>
  <c r="AB67" i="2"/>
  <c r="AB61" i="2"/>
  <c r="AB49" i="2"/>
  <c r="AB43" i="2"/>
  <c r="AB37" i="2"/>
  <c r="AB31" i="2"/>
  <c r="AB25" i="2"/>
  <c r="AB72" i="2"/>
  <c r="AB66" i="2"/>
  <c r="AB60" i="2"/>
  <c r="AB54" i="2"/>
  <c r="AB48" i="2"/>
  <c r="AB42" i="2"/>
  <c r="AB36" i="2"/>
  <c r="AB30" i="2"/>
  <c r="AB24" i="2"/>
  <c r="AB71" i="2"/>
  <c r="AB59" i="2"/>
  <c r="AB65" i="2"/>
  <c r="AB53" i="2"/>
  <c r="AB47" i="2"/>
  <c r="AB41" i="2"/>
  <c r="AB35" i="2"/>
  <c r="AB29" i="2"/>
  <c r="AB23" i="2"/>
  <c r="AB70" i="2"/>
  <c r="AB64" i="2"/>
  <c r="AB58" i="2"/>
  <c r="AB52" i="2"/>
  <c r="AB46" i="2"/>
  <c r="AB40" i="2"/>
  <c r="AB34" i="2"/>
  <c r="AB28" i="2"/>
  <c r="AB22" i="2"/>
  <c r="AB69" i="2"/>
  <c r="AB63" i="2"/>
  <c r="AB57" i="2"/>
  <c r="AB51" i="2"/>
  <c r="AB45" i="2"/>
  <c r="AB39" i="2"/>
  <c r="AB33" i="2"/>
  <c r="AB27" i="2"/>
  <c r="AB21" i="2"/>
  <c r="AB68" i="2"/>
  <c r="AB62" i="2"/>
  <c r="AB56" i="2"/>
  <c r="AB50" i="2"/>
  <c r="AB44" i="2"/>
  <c r="AB38" i="2"/>
  <c r="AB32" i="2"/>
  <c r="AB26" i="2"/>
  <c r="AB20" i="2"/>
  <c r="AB16" i="2"/>
  <c r="X31" i="2"/>
  <c r="X37" i="2"/>
  <c r="X43" i="2"/>
  <c r="X49" i="2"/>
  <c r="X55" i="2"/>
  <c r="X25" i="2"/>
  <c r="X73" i="2"/>
  <c r="X67" i="2"/>
  <c r="X61" i="2"/>
  <c r="X54" i="2"/>
  <c r="X72" i="2"/>
  <c r="X66" i="2"/>
  <c r="X60" i="2"/>
  <c r="X48" i="2"/>
  <c r="X42" i="2"/>
  <c r="X36" i="2"/>
  <c r="X30" i="2"/>
  <c r="X24" i="2"/>
  <c r="X71" i="2"/>
  <c r="X59" i="2"/>
  <c r="X53" i="2"/>
  <c r="X47" i="2"/>
  <c r="X41" i="2"/>
  <c r="X35" i="2"/>
  <c r="X29" i="2"/>
  <c r="X23" i="2"/>
  <c r="X70" i="2"/>
  <c r="X58" i="2"/>
  <c r="V73" i="2"/>
  <c r="AF72" i="2"/>
  <c r="V72" i="2"/>
  <c r="AH71" i="2"/>
  <c r="V71" i="2"/>
  <c r="R71" i="2"/>
  <c r="P71" i="2"/>
  <c r="N71" i="2"/>
  <c r="K71" i="2"/>
  <c r="AF70" i="2"/>
  <c r="V70" i="2"/>
  <c r="S70" i="2"/>
  <c r="F70" i="2"/>
  <c r="C70" i="2"/>
  <c r="X69" i="2"/>
  <c r="V69" i="2"/>
  <c r="AH68" i="2"/>
  <c r="AG68" i="2"/>
  <c r="AF68" i="2"/>
  <c r="X68" i="2"/>
  <c r="V68" i="2"/>
  <c r="P68" i="2"/>
  <c r="N68" i="2"/>
  <c r="K68" i="2"/>
  <c r="C68" i="2"/>
  <c r="X62" i="2"/>
  <c r="X50" i="2"/>
  <c r="X44" i="2"/>
  <c r="X38" i="2"/>
  <c r="X32" i="2"/>
  <c r="X26" i="2"/>
  <c r="X20" i="2"/>
  <c r="X14" i="2"/>
  <c r="AF5" i="2"/>
  <c r="X64" i="2"/>
  <c r="X52" i="2"/>
  <c r="X46" i="2"/>
  <c r="X40" i="2"/>
  <c r="X34" i="2"/>
  <c r="X28" i="2"/>
  <c r="X22" i="2"/>
  <c r="X65" i="2"/>
  <c r="X63" i="2"/>
  <c r="X57" i="2"/>
  <c r="X51" i="2"/>
  <c r="X45" i="2"/>
  <c r="X39" i="2"/>
  <c r="X33" i="2"/>
  <c r="X27" i="2"/>
  <c r="X21" i="2"/>
  <c r="V19" i="2"/>
  <c r="V55" i="2"/>
  <c r="V54" i="2"/>
  <c r="V25" i="2"/>
  <c r="V30" i="2"/>
  <c r="V67" i="2"/>
  <c r="V61" i="2"/>
  <c r="V49" i="2"/>
  <c r="V43" i="2"/>
  <c r="V37" i="2"/>
  <c r="V31" i="2"/>
  <c r="V22" i="2"/>
  <c r="V23" i="2"/>
  <c r="V24" i="2"/>
  <c r="V66" i="2"/>
  <c r="V60" i="2"/>
  <c r="V48" i="2"/>
  <c r="V42" i="2"/>
  <c r="V36" i="2"/>
  <c r="V29" i="2"/>
  <c r="AG66" i="2"/>
  <c r="AG14" i="2"/>
  <c r="AH65" i="2"/>
  <c r="AH62" i="2"/>
  <c r="AH59" i="2"/>
  <c r="AH56" i="2"/>
  <c r="AH53" i="2"/>
  <c r="AH50" i="2"/>
  <c r="AH47" i="2"/>
  <c r="AH44" i="2"/>
  <c r="AH41" i="2"/>
  <c r="AH38" i="2"/>
  <c r="AH35" i="2"/>
  <c r="AH32" i="2"/>
  <c r="AH29" i="2"/>
  <c r="AH26" i="2"/>
  <c r="AH23" i="2"/>
  <c r="AH20" i="2"/>
  <c r="AH17" i="2"/>
  <c r="AH14" i="2"/>
  <c r="AF66" i="2"/>
  <c r="AF60" i="2"/>
  <c r="AF54" i="2"/>
  <c r="AF48" i="2"/>
  <c r="AF42" i="2"/>
  <c r="AF36" i="2"/>
  <c r="AF30" i="2"/>
  <c r="AF24" i="2"/>
  <c r="AF64" i="2"/>
  <c r="AF58" i="2"/>
  <c r="AF52" i="2"/>
  <c r="AF46" i="2"/>
  <c r="AF40" i="2"/>
  <c r="AF34" i="2"/>
  <c r="AF28" i="2"/>
  <c r="AF22" i="2"/>
  <c r="AF62" i="2"/>
  <c r="AF56" i="2"/>
  <c r="AF50" i="2"/>
  <c r="AF44" i="2"/>
  <c r="AF38" i="2"/>
  <c r="AF32" i="2"/>
  <c r="AF26" i="2"/>
  <c r="AF20" i="2"/>
  <c r="T17" i="2"/>
  <c r="T19" i="2"/>
  <c r="T18" i="2"/>
  <c r="T14" i="2"/>
  <c r="T16" i="2"/>
  <c r="T15" i="2"/>
  <c r="AG62" i="2"/>
  <c r="AG56" i="2"/>
  <c r="AG50" i="2"/>
  <c r="AG44" i="2"/>
  <c r="AG38" i="2"/>
  <c r="AG32" i="2"/>
  <c r="AG26" i="2"/>
  <c r="AG20" i="2"/>
  <c r="AG18" i="2"/>
  <c r="AF16" i="2"/>
  <c r="AF14" i="2"/>
  <c r="AB18" i="2"/>
  <c r="AB17" i="2"/>
  <c r="AB15" i="2"/>
  <c r="AB14" i="2"/>
  <c r="X19" i="2"/>
  <c r="X18" i="2"/>
  <c r="X17" i="2"/>
  <c r="X16" i="2"/>
  <c r="X15" i="2"/>
  <c r="V17" i="2"/>
  <c r="V18" i="2"/>
  <c r="K176" i="2"/>
  <c r="K90" i="2"/>
  <c r="P62" i="2"/>
  <c r="K4" i="2"/>
  <c r="AG24" i="2" l="1"/>
  <c r="AG72" i="2"/>
  <c r="AG30" i="2"/>
  <c r="AG36" i="2"/>
  <c r="AG42" i="2"/>
  <c r="AG48" i="2"/>
  <c r="AG60" i="2"/>
  <c r="AG54" i="2"/>
  <c r="Y4" i="1"/>
  <c r="W180" i="2"/>
  <c r="V180" i="2"/>
  <c r="W94" i="2"/>
  <c r="V94" i="2"/>
  <c r="AG180" i="2"/>
  <c r="AF180" i="2"/>
  <c r="AG94" i="2"/>
  <c r="AF94" i="2"/>
  <c r="AF8" i="2"/>
  <c r="AG8" i="2"/>
  <c r="AG107" i="2"/>
  <c r="AG111" i="2"/>
  <c r="AG113" i="2"/>
  <c r="AG117" i="2"/>
  <c r="AG119" i="2"/>
  <c r="AG123" i="2"/>
  <c r="AG125" i="2"/>
  <c r="AG129" i="2"/>
  <c r="AG131" i="2"/>
  <c r="AG135" i="2"/>
  <c r="AG137" i="2"/>
  <c r="AG141" i="2"/>
  <c r="AG143" i="2"/>
  <c r="AG147" i="2"/>
  <c r="AG149" i="2"/>
  <c r="AG153" i="2"/>
  <c r="AG155" i="2"/>
  <c r="AG159" i="2"/>
  <c r="AG101" i="2"/>
  <c r="AG105" i="2"/>
  <c r="AG21" i="2"/>
  <c r="AF15" i="2"/>
  <c r="AF17" i="2"/>
  <c r="AF21" i="2"/>
  <c r="AF23" i="2"/>
  <c r="AF25" i="2"/>
  <c r="AF27" i="2"/>
  <c r="AF29" i="2"/>
  <c r="AF31" i="2"/>
  <c r="AF33" i="2"/>
  <c r="AF35" i="2"/>
  <c r="AF37" i="2"/>
  <c r="AF39" i="2"/>
  <c r="AF41" i="2"/>
  <c r="AF43" i="2"/>
  <c r="AF45" i="2"/>
  <c r="AF47" i="2"/>
  <c r="AF49" i="2"/>
  <c r="AF51" i="2"/>
  <c r="AF53" i="2"/>
  <c r="AF55" i="2"/>
  <c r="AF57" i="2"/>
  <c r="AF59" i="2"/>
  <c r="AF61" i="2"/>
  <c r="AF63" i="2"/>
  <c r="AF65" i="2"/>
  <c r="AF67" i="2"/>
  <c r="AF69" i="2"/>
  <c r="AF71" i="2"/>
  <c r="AF73" i="2"/>
  <c r="AG73" i="2"/>
  <c r="AG69" i="2"/>
  <c r="AG67" i="2"/>
  <c r="AG63" i="2"/>
  <c r="AG61" i="2"/>
  <c r="AG57" i="2"/>
  <c r="AG55" i="2"/>
  <c r="AG51" i="2"/>
  <c r="AG49" i="2"/>
  <c r="AG43" i="2"/>
  <c r="AG39" i="2"/>
  <c r="AG33" i="2"/>
  <c r="AG31" i="2"/>
  <c r="AG27" i="2"/>
  <c r="AG19" i="2"/>
  <c r="AG15" i="2"/>
  <c r="AF245" i="2"/>
  <c r="AF243" i="2"/>
  <c r="AF241" i="2"/>
  <c r="AF239" i="2"/>
  <c r="AF237" i="2"/>
  <c r="AF235" i="2"/>
  <c r="AF233" i="2"/>
  <c r="AF231" i="2"/>
  <c r="AF229" i="2"/>
  <c r="AF227" i="2"/>
  <c r="AF225" i="2"/>
  <c r="AF223" i="2"/>
  <c r="AF221" i="2"/>
  <c r="AF219" i="2"/>
  <c r="AF217" i="2"/>
  <c r="AF215" i="2"/>
  <c r="AF213" i="2"/>
  <c r="AF211" i="2"/>
  <c r="AF207" i="2"/>
  <c r="AF205" i="2"/>
  <c r="AF203" i="2"/>
  <c r="AF201" i="2"/>
  <c r="AF199" i="2"/>
  <c r="AF197" i="2"/>
  <c r="AF195" i="2"/>
  <c r="AF193" i="2"/>
  <c r="AF189" i="2"/>
  <c r="AF187" i="2"/>
  <c r="F206" i="2"/>
  <c r="S206" i="2"/>
  <c r="V205" i="2"/>
  <c r="AF159" i="2"/>
  <c r="AF157" i="2"/>
  <c r="AF155" i="2"/>
  <c r="AF153" i="2"/>
  <c r="AF151" i="2"/>
  <c r="AF149" i="2"/>
  <c r="AF147" i="2"/>
  <c r="AF145" i="2"/>
  <c r="AF143" i="2"/>
  <c r="AF141" i="2"/>
  <c r="AF139" i="2"/>
  <c r="AF137" i="2"/>
  <c r="AF135" i="2"/>
  <c r="AF133" i="2"/>
  <c r="AF131" i="2"/>
  <c r="AF129" i="2"/>
  <c r="AF127" i="2"/>
  <c r="AF125" i="2"/>
  <c r="AF123" i="2"/>
  <c r="AF121" i="2"/>
  <c r="AF119" i="2"/>
  <c r="AF117" i="2"/>
  <c r="AF115" i="2"/>
  <c r="AF113" i="2"/>
  <c r="AF111" i="2"/>
  <c r="AF109" i="2"/>
  <c r="AF107" i="2"/>
  <c r="AF105" i="2"/>
  <c r="AF103" i="2"/>
  <c r="AF101" i="2"/>
  <c r="AE178" i="2"/>
  <c r="AC178" i="2"/>
  <c r="Q178" i="2"/>
  <c r="AE92" i="2"/>
  <c r="AC92" i="2"/>
  <c r="Q92" i="2"/>
  <c r="V65" i="2"/>
  <c r="V64" i="2"/>
  <c r="V63" i="2"/>
  <c r="V59" i="2"/>
  <c r="V58" i="2"/>
  <c r="V57" i="2"/>
  <c r="V53" i="2"/>
  <c r="V52" i="2"/>
  <c r="V51" i="2"/>
  <c r="V45" i="2"/>
  <c r="V46" i="2"/>
  <c r="V47" i="2"/>
  <c r="V41" i="2"/>
  <c r="V40" i="2"/>
  <c r="V39" i="2"/>
  <c r="V35" i="2"/>
  <c r="V34" i="2"/>
  <c r="V33" i="2"/>
  <c r="V28" i="2"/>
  <c r="V27" i="2"/>
  <c r="V21" i="2"/>
  <c r="V16" i="2"/>
  <c r="V15" i="2"/>
  <c r="K103" i="2"/>
  <c r="N103" i="2"/>
  <c r="K106" i="2"/>
  <c r="N106" i="2"/>
  <c r="K109" i="2"/>
  <c r="N109" i="2"/>
  <c r="K112" i="2"/>
  <c r="N112" i="2"/>
  <c r="K115" i="2"/>
  <c r="N115" i="2"/>
  <c r="K118" i="2"/>
  <c r="N118" i="2"/>
  <c r="K121" i="2"/>
  <c r="N121" i="2"/>
  <c r="K124" i="2"/>
  <c r="N124" i="2"/>
  <c r="K127" i="2"/>
  <c r="N127" i="2"/>
  <c r="K130" i="2"/>
  <c r="N130" i="2"/>
  <c r="K133" i="2"/>
  <c r="N133" i="2"/>
  <c r="K136" i="2"/>
  <c r="N136" i="2"/>
  <c r="K139" i="2"/>
  <c r="N139" i="2"/>
  <c r="K142" i="2"/>
  <c r="N142" i="2"/>
  <c r="K145" i="2"/>
  <c r="N145" i="2"/>
  <c r="K148" i="2"/>
  <c r="N148" i="2"/>
  <c r="K151" i="2"/>
  <c r="N151" i="2"/>
  <c r="K154" i="2"/>
  <c r="N154" i="2"/>
  <c r="K157" i="2"/>
  <c r="N157" i="2"/>
  <c r="D176" i="2"/>
  <c r="D90" i="2"/>
  <c r="AP61" i="3"/>
  <c r="AQ61" i="3"/>
  <c r="AP62" i="3"/>
  <c r="AQ62" i="3"/>
  <c r="AP63" i="3"/>
  <c r="AQ63" i="3"/>
  <c r="AP64" i="3"/>
  <c r="AQ64" i="3"/>
  <c r="AP65" i="3"/>
  <c r="AQ65" i="3"/>
  <c r="AP66" i="3"/>
  <c r="AQ66" i="3"/>
  <c r="AP67" i="3"/>
  <c r="AQ67" i="3"/>
  <c r="AP68" i="3"/>
  <c r="AQ68" i="3"/>
  <c r="AP69" i="3"/>
  <c r="AQ69" i="3"/>
  <c r="AP70" i="3"/>
  <c r="AQ70" i="3"/>
  <c r="AP71" i="3"/>
  <c r="AQ71" i="3"/>
  <c r="AP72" i="3"/>
  <c r="AQ72" i="3"/>
  <c r="AP73" i="3"/>
  <c r="AQ73" i="3"/>
  <c r="AP74" i="3"/>
  <c r="AQ74" i="3"/>
  <c r="AP75" i="3"/>
  <c r="AQ75" i="3"/>
  <c r="AP76" i="3"/>
  <c r="AQ76" i="3"/>
  <c r="AP77" i="3"/>
  <c r="AQ77" i="3"/>
  <c r="AP78" i="3"/>
  <c r="AQ78" i="3"/>
  <c r="AP79" i="3"/>
  <c r="AQ79" i="3"/>
  <c r="AP80" i="3"/>
  <c r="AQ80" i="3"/>
  <c r="AP81" i="3"/>
  <c r="AQ81" i="3"/>
  <c r="AP82" i="3"/>
  <c r="AQ82" i="3"/>
  <c r="AP83" i="3"/>
  <c r="AQ83" i="3"/>
  <c r="AP84" i="3"/>
  <c r="AQ84" i="3"/>
  <c r="AP85" i="3"/>
  <c r="AQ85" i="3"/>
  <c r="AP86" i="3"/>
  <c r="AQ86" i="3"/>
  <c r="AP87" i="3"/>
  <c r="AQ87" i="3"/>
  <c r="AP88" i="3"/>
  <c r="AQ88" i="3"/>
  <c r="AP89" i="3"/>
  <c r="AQ89" i="3"/>
  <c r="AP90" i="3"/>
  <c r="AQ90" i="3"/>
  <c r="AP91" i="3"/>
  <c r="AQ91" i="3"/>
  <c r="AP92" i="3"/>
  <c r="AQ92" i="3"/>
  <c r="AP93" i="3"/>
  <c r="AQ93" i="3"/>
  <c r="AP94" i="3"/>
  <c r="AQ94" i="3"/>
  <c r="AP95" i="3"/>
  <c r="AQ95" i="3"/>
  <c r="AP96" i="3"/>
  <c r="AQ96" i="3"/>
  <c r="AP97" i="3"/>
  <c r="AQ97" i="3"/>
  <c r="AP98" i="3"/>
  <c r="AQ98" i="3"/>
  <c r="AP99" i="3"/>
  <c r="AQ99" i="3"/>
  <c r="AP100" i="3"/>
  <c r="AQ100" i="3"/>
  <c r="AP101" i="3"/>
  <c r="AQ101" i="3"/>
  <c r="AP102" i="3"/>
  <c r="AQ102" i="3"/>
  <c r="AP103" i="3"/>
  <c r="AQ103" i="3"/>
  <c r="AP104" i="3"/>
  <c r="AQ104" i="3"/>
  <c r="AP105" i="3"/>
  <c r="AQ105" i="3"/>
  <c r="AP106" i="3"/>
  <c r="AQ106" i="3"/>
  <c r="AP107" i="3"/>
  <c r="AQ107" i="3"/>
  <c r="AP108" i="3"/>
  <c r="AQ108" i="3"/>
  <c r="AP109" i="3"/>
  <c r="AQ109" i="3"/>
  <c r="AP110" i="3"/>
  <c r="AQ110" i="3"/>
  <c r="C96" i="1"/>
  <c r="C95" i="1"/>
  <c r="C93" i="1"/>
  <c r="C74" i="1"/>
  <c r="C73" i="1"/>
  <c r="C72" i="1"/>
  <c r="C71" i="1"/>
  <c r="C70" i="1"/>
  <c r="C69" i="1"/>
  <c r="C68" i="1"/>
  <c r="C67" i="1"/>
  <c r="C66" i="1"/>
  <c r="C65" i="1"/>
  <c r="C64" i="1"/>
  <c r="C63" i="1"/>
  <c r="C62" i="1"/>
  <c r="C61" i="1"/>
  <c r="C60" i="1"/>
  <c r="C59" i="1"/>
  <c r="C112" i="1"/>
  <c r="C111" i="1"/>
  <c r="C110" i="1"/>
  <c r="C109" i="1"/>
  <c r="C108" i="1"/>
  <c r="C107" i="1"/>
  <c r="C106" i="1"/>
  <c r="C105" i="1"/>
  <c r="C104" i="1"/>
  <c r="C103" i="1"/>
  <c r="C102" i="1"/>
  <c r="C101" i="1"/>
  <c r="C100" i="1"/>
  <c r="C99" i="1"/>
  <c r="C98" i="1"/>
  <c r="C97" i="1"/>
  <c r="C58" i="1"/>
  <c r="C57" i="1"/>
  <c r="C56" i="1"/>
  <c r="C55" i="1"/>
  <c r="D86" i="1"/>
  <c r="D85" i="1"/>
  <c r="D48" i="1"/>
  <c r="D47" i="1"/>
  <c r="W85" i="1"/>
  <c r="W47" i="1"/>
  <c r="O85" i="1"/>
  <c r="O47" i="1"/>
  <c r="AA85" i="1"/>
  <c r="AA47" i="1"/>
  <c r="K7" i="1"/>
  <c r="AA9" i="1"/>
  <c r="W9" i="1"/>
  <c r="O9" i="1"/>
  <c r="D10" i="1"/>
  <c r="D9" i="1"/>
  <c r="AP52" i="3"/>
  <c r="AQ52" i="3"/>
  <c r="AP53" i="3"/>
  <c r="AQ53" i="3"/>
  <c r="AP54" i="3"/>
  <c r="AQ54" i="3"/>
  <c r="AP55" i="3"/>
  <c r="AQ55" i="3"/>
  <c r="AP56" i="3"/>
  <c r="AQ56" i="3"/>
  <c r="AP57" i="3"/>
  <c r="AQ57" i="3"/>
  <c r="AP58" i="3"/>
  <c r="AQ58" i="3"/>
  <c r="AP59" i="3"/>
  <c r="AQ59" i="3"/>
  <c r="AP60" i="3"/>
  <c r="AQ60" i="3"/>
  <c r="AP51" i="3"/>
  <c r="AQ51" i="3"/>
  <c r="C36" i="1"/>
  <c r="C35" i="1"/>
  <c r="C34" i="1"/>
  <c r="C33" i="1"/>
  <c r="C32" i="1"/>
  <c r="C31" i="1"/>
  <c r="C30" i="1"/>
  <c r="C29" i="1"/>
  <c r="C28" i="1"/>
  <c r="C27" i="1"/>
  <c r="C26" i="1"/>
  <c r="C25" i="1"/>
  <c r="C24" i="1"/>
  <c r="C23" i="1"/>
  <c r="C22" i="1"/>
  <c r="C21" i="1"/>
  <c r="C18" i="1"/>
  <c r="V243" i="2"/>
  <c r="V242" i="2"/>
  <c r="V241" i="2"/>
  <c r="V240" i="2"/>
  <c r="V237" i="2"/>
  <c r="V236" i="2"/>
  <c r="V235" i="2"/>
  <c r="V234" i="2"/>
  <c r="V231" i="2"/>
  <c r="V230" i="2"/>
  <c r="V229" i="2"/>
  <c r="V228" i="2"/>
  <c r="V225" i="2"/>
  <c r="V224" i="2"/>
  <c r="V223" i="2"/>
  <c r="V222" i="2"/>
  <c r="R243" i="2"/>
  <c r="R237" i="2"/>
  <c r="R231" i="2"/>
  <c r="P228" i="2"/>
  <c r="R225" i="2"/>
  <c r="P243" i="2"/>
  <c r="P240" i="2"/>
  <c r="P237" i="2"/>
  <c r="P234" i="2"/>
  <c r="P231" i="2"/>
  <c r="P225" i="2"/>
  <c r="P222" i="2"/>
  <c r="N243" i="2"/>
  <c r="N240" i="2"/>
  <c r="N237" i="2"/>
  <c r="N234" i="2"/>
  <c r="N231" i="2"/>
  <c r="N228" i="2"/>
  <c r="N225" i="2"/>
  <c r="N222" i="2"/>
  <c r="K243" i="2"/>
  <c r="K240" i="2"/>
  <c r="K237" i="2"/>
  <c r="K234" i="2"/>
  <c r="K231" i="2"/>
  <c r="K228" i="2"/>
  <c r="K225" i="2"/>
  <c r="K222" i="2"/>
  <c r="F242" i="2"/>
  <c r="F236" i="2"/>
  <c r="F230" i="2"/>
  <c r="F224" i="2"/>
  <c r="C242" i="2"/>
  <c r="C240" i="2"/>
  <c r="C236" i="2"/>
  <c r="C234" i="2"/>
  <c r="C230" i="2"/>
  <c r="C228" i="2"/>
  <c r="C224" i="2"/>
  <c r="C222" i="2"/>
  <c r="V219" i="2"/>
  <c r="V218" i="2"/>
  <c r="V217" i="2"/>
  <c r="V216" i="2"/>
  <c r="V213" i="2"/>
  <c r="V212" i="2"/>
  <c r="V211" i="2"/>
  <c r="V210" i="2"/>
  <c r="V207" i="2"/>
  <c r="V206" i="2"/>
  <c r="V204" i="2"/>
  <c r="R219" i="2"/>
  <c r="R213" i="2"/>
  <c r="P219" i="2"/>
  <c r="P216" i="2"/>
  <c r="P213" i="2"/>
  <c r="P210" i="2"/>
  <c r="P207" i="2"/>
  <c r="P204" i="2"/>
  <c r="N219" i="2"/>
  <c r="N216" i="2"/>
  <c r="N213" i="2"/>
  <c r="N210" i="2"/>
  <c r="N207" i="2"/>
  <c r="N204" i="2"/>
  <c r="K219" i="2"/>
  <c r="K216" i="2"/>
  <c r="K213" i="2"/>
  <c r="K210" i="2"/>
  <c r="K207" i="2"/>
  <c r="K204" i="2"/>
  <c r="F218" i="2"/>
  <c r="F212" i="2"/>
  <c r="C218" i="2"/>
  <c r="C216" i="2"/>
  <c r="C212" i="2"/>
  <c r="C210" i="2"/>
  <c r="C206" i="2"/>
  <c r="C204" i="2"/>
  <c r="V201" i="2"/>
  <c r="V200" i="2"/>
  <c r="V199" i="2"/>
  <c r="V198" i="2"/>
  <c r="V195" i="2"/>
  <c r="V194" i="2"/>
  <c r="V193" i="2"/>
  <c r="V192" i="2"/>
  <c r="V189" i="2"/>
  <c r="V188" i="2"/>
  <c r="V187" i="2"/>
  <c r="V186" i="2"/>
  <c r="S242" i="2"/>
  <c r="S236" i="2"/>
  <c r="S230" i="2"/>
  <c r="S224" i="2"/>
  <c r="S218" i="2"/>
  <c r="S212" i="2"/>
  <c r="S200" i="2"/>
  <c r="S194" i="2"/>
  <c r="S188" i="2"/>
  <c r="R207" i="2"/>
  <c r="R201" i="2"/>
  <c r="R195" i="2"/>
  <c r="P192" i="2"/>
  <c r="R189" i="2"/>
  <c r="P201" i="2"/>
  <c r="P198" i="2"/>
  <c r="P195" i="2"/>
  <c r="P189" i="2"/>
  <c r="P186" i="2"/>
  <c r="N201" i="2"/>
  <c r="N198" i="2"/>
  <c r="N195" i="2"/>
  <c r="N192" i="2"/>
  <c r="N189" i="2"/>
  <c r="N186" i="2"/>
  <c r="K201" i="2"/>
  <c r="K198" i="2"/>
  <c r="K195" i="2"/>
  <c r="K192" i="2"/>
  <c r="K189" i="2"/>
  <c r="K186" i="2"/>
  <c r="F200" i="2"/>
  <c r="F194" i="2"/>
  <c r="C200" i="2"/>
  <c r="C198" i="2"/>
  <c r="C194" i="2"/>
  <c r="C192" i="2"/>
  <c r="F188" i="2"/>
  <c r="C188" i="2"/>
  <c r="C186" i="2"/>
  <c r="V154" i="2"/>
  <c r="V157" i="2"/>
  <c r="V156" i="2"/>
  <c r="V155" i="2"/>
  <c r="V151" i="2"/>
  <c r="V150" i="2"/>
  <c r="V149" i="2"/>
  <c r="V148" i="2"/>
  <c r="V145" i="2"/>
  <c r="V144" i="2"/>
  <c r="V143" i="2"/>
  <c r="V142" i="2"/>
  <c r="V139" i="2"/>
  <c r="V138" i="2"/>
  <c r="V137" i="2"/>
  <c r="V136" i="2"/>
  <c r="R157" i="2"/>
  <c r="R151" i="2"/>
  <c r="R145" i="2"/>
  <c r="R139" i="2"/>
  <c r="P157" i="2"/>
  <c r="P154" i="2"/>
  <c r="P151" i="2"/>
  <c r="P148" i="2"/>
  <c r="P145" i="2"/>
  <c r="P142" i="2"/>
  <c r="P139" i="2"/>
  <c r="P136" i="2"/>
  <c r="F156" i="2"/>
  <c r="F150" i="2"/>
  <c r="F144" i="2"/>
  <c r="F138" i="2"/>
  <c r="C156" i="2"/>
  <c r="C154" i="2"/>
  <c r="C150" i="2"/>
  <c r="C148" i="2"/>
  <c r="C144" i="2"/>
  <c r="C142" i="2"/>
  <c r="C138" i="2"/>
  <c r="C136" i="2"/>
  <c r="V133" i="2"/>
  <c r="V132" i="2"/>
  <c r="V131" i="2"/>
  <c r="V130" i="2"/>
  <c r="V127" i="2"/>
  <c r="V126" i="2"/>
  <c r="V125" i="2"/>
  <c r="V124" i="2"/>
  <c r="V121" i="2"/>
  <c r="V120" i="2"/>
  <c r="V119" i="2"/>
  <c r="V118" i="2"/>
  <c r="S156" i="2"/>
  <c r="S150" i="2"/>
  <c r="S144" i="2"/>
  <c r="S138" i="2"/>
  <c r="S132" i="2"/>
  <c r="S126" i="2"/>
  <c r="S120" i="2"/>
  <c r="R133" i="2"/>
  <c r="P133" i="2"/>
  <c r="P130" i="2"/>
  <c r="R127" i="2"/>
  <c r="P127" i="2"/>
  <c r="P124" i="2"/>
  <c r="R121" i="2"/>
  <c r="P121" i="2"/>
  <c r="P118" i="2"/>
  <c r="F132" i="2"/>
  <c r="F126" i="2"/>
  <c r="F120" i="2"/>
  <c r="C132" i="2"/>
  <c r="C130" i="2"/>
  <c r="C126" i="2"/>
  <c r="C124" i="2"/>
  <c r="C120" i="2"/>
  <c r="C118" i="2"/>
  <c r="V115" i="2"/>
  <c r="V114" i="2"/>
  <c r="V113" i="2"/>
  <c r="V112" i="2"/>
  <c r="V109" i="2"/>
  <c r="V108" i="2"/>
  <c r="V107" i="2"/>
  <c r="V106" i="2"/>
  <c r="V103" i="2"/>
  <c r="V102" i="2"/>
  <c r="V101" i="2"/>
  <c r="V100" i="2"/>
  <c r="S114" i="2"/>
  <c r="S108" i="2"/>
  <c r="S102" i="2"/>
  <c r="R115" i="2"/>
  <c r="P115" i="2"/>
  <c r="P112" i="2"/>
  <c r="R109" i="2"/>
  <c r="P109" i="2"/>
  <c r="P106" i="2"/>
  <c r="R103" i="2"/>
  <c r="P103" i="2"/>
  <c r="P100" i="2"/>
  <c r="N100" i="2"/>
  <c r="C114" i="2"/>
  <c r="C112" i="2"/>
  <c r="K100" i="2"/>
  <c r="F114" i="2"/>
  <c r="F108" i="2"/>
  <c r="F102" i="2"/>
  <c r="C108" i="2"/>
  <c r="C106" i="2"/>
  <c r="C102" i="2"/>
  <c r="C100" i="2"/>
  <c r="D178" i="2"/>
  <c r="D92" i="2"/>
  <c r="AE6" i="2"/>
  <c r="AC6" i="2"/>
  <c r="Q6" i="2"/>
  <c r="D6" i="2"/>
  <c r="D4" i="2"/>
  <c r="R65" i="2"/>
  <c r="P65" i="2"/>
  <c r="N65" i="2"/>
  <c r="N62" i="2"/>
  <c r="K62" i="2"/>
  <c r="K65" i="2"/>
  <c r="F64" i="2"/>
  <c r="C64" i="2"/>
  <c r="C62" i="2"/>
  <c r="R59" i="2"/>
  <c r="P59" i="2"/>
  <c r="P56" i="2"/>
  <c r="N59" i="2"/>
  <c r="N56" i="2"/>
  <c r="K59" i="2"/>
  <c r="K56" i="2"/>
  <c r="F58" i="2"/>
  <c r="C58" i="2"/>
  <c r="C56" i="2"/>
  <c r="R53" i="2"/>
  <c r="P53" i="2"/>
  <c r="P50" i="2"/>
  <c r="N47" i="2"/>
  <c r="N53" i="2"/>
  <c r="N50" i="2"/>
  <c r="K50" i="2"/>
  <c r="K53" i="2"/>
  <c r="F52" i="2"/>
  <c r="C52" i="2"/>
  <c r="C50" i="2"/>
  <c r="R47" i="2"/>
  <c r="P47" i="2"/>
  <c r="P44" i="2"/>
  <c r="N44" i="2"/>
  <c r="K44" i="2"/>
  <c r="K47" i="2"/>
  <c r="F46" i="2"/>
  <c r="C46" i="2"/>
  <c r="C44" i="2"/>
  <c r="R41" i="2"/>
  <c r="P41" i="2"/>
  <c r="P38" i="2"/>
  <c r="N38" i="2"/>
  <c r="N41" i="2"/>
  <c r="K41" i="2"/>
  <c r="K38" i="2"/>
  <c r="F40" i="2"/>
  <c r="C40" i="2"/>
  <c r="C38" i="2"/>
  <c r="P32" i="2"/>
  <c r="R35" i="2"/>
  <c r="P35" i="2"/>
  <c r="N35" i="2"/>
  <c r="N32" i="2"/>
  <c r="K32" i="2"/>
  <c r="K35" i="2"/>
  <c r="F34" i="2"/>
  <c r="C34" i="2"/>
  <c r="C32" i="2"/>
  <c r="P26" i="2"/>
  <c r="R29" i="2"/>
  <c r="P29" i="2"/>
  <c r="N29" i="2"/>
  <c r="N26" i="2"/>
  <c r="K29" i="2"/>
  <c r="F28" i="2"/>
  <c r="C28" i="2"/>
  <c r="C26" i="2"/>
  <c r="C20" i="1"/>
  <c r="C19" i="1"/>
  <c r="C17" i="1"/>
  <c r="V62" i="2"/>
  <c r="V56" i="2"/>
  <c r="V50" i="2"/>
  <c r="V44" i="2"/>
  <c r="V38" i="2"/>
  <c r="V32" i="2"/>
  <c r="V26" i="2"/>
  <c r="V20" i="2"/>
  <c r="S64" i="2"/>
  <c r="S58" i="2"/>
  <c r="S52" i="2"/>
  <c r="S46" i="2"/>
  <c r="S40" i="2"/>
  <c r="S34" i="2"/>
  <c r="S28" i="2"/>
  <c r="S22" i="2"/>
  <c r="C22" i="2"/>
  <c r="C20" i="2"/>
  <c r="F22" i="2"/>
  <c r="R23" i="2"/>
  <c r="P23" i="2"/>
  <c r="P20" i="2"/>
  <c r="N23" i="2"/>
  <c r="N20" i="2"/>
  <c r="K23" i="2"/>
  <c r="K20" i="2"/>
  <c r="C14" i="2"/>
  <c r="C16" i="2"/>
  <c r="V14" i="2"/>
  <c r="S16" i="2"/>
  <c r="R17" i="2"/>
  <c r="P17" i="2"/>
  <c r="P14" i="2"/>
  <c r="N17" i="2"/>
  <c r="N14" i="2"/>
  <c r="K17" i="2"/>
  <c r="K14" i="2"/>
  <c r="F16" i="2"/>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101" i="4"/>
  <c r="AP7" i="3"/>
  <c r="AQ33" i="3" s="1"/>
  <c r="AQ42" i="3" l="1"/>
  <c r="AQ45" i="3"/>
  <c r="AQ50" i="3"/>
  <c r="AQ46" i="3"/>
  <c r="AQ47" i="3"/>
  <c r="AQ48" i="3"/>
  <c r="AQ41" i="3"/>
  <c r="AQ49" i="3"/>
  <c r="AQ43" i="3"/>
  <c r="AQ44" i="3"/>
  <c r="AP48" i="3"/>
  <c r="AP50" i="3"/>
  <c r="AP49" i="3"/>
  <c r="AP47" i="3"/>
  <c r="AP44" i="3"/>
  <c r="AP45" i="3"/>
  <c r="AP46" i="3"/>
  <c r="AP41" i="3"/>
  <c r="AP43" i="3"/>
  <c r="AP42" i="3"/>
  <c r="H201" i="2"/>
  <c r="AQ28" i="3"/>
  <c r="AQ29" i="3"/>
  <c r="AP27" i="3"/>
  <c r="AP17" i="3"/>
  <c r="AP13" i="3"/>
  <c r="AP22" i="3"/>
  <c r="AQ30" i="3"/>
  <c r="AQ25" i="3"/>
  <c r="AQ21" i="3"/>
  <c r="AP24" i="3"/>
  <c r="AP31" i="3"/>
  <c r="AP12" i="3"/>
  <c r="AP30" i="3"/>
  <c r="AP28" i="3"/>
  <c r="AQ22" i="3"/>
  <c r="AQ18" i="3"/>
  <c r="AP35" i="3"/>
  <c r="AP19" i="3"/>
  <c r="AP15" i="3"/>
  <c r="AP37" i="3"/>
  <c r="AQ19" i="3"/>
  <c r="AQ31" i="3"/>
  <c r="AP33" i="3"/>
  <c r="AP39" i="3"/>
  <c r="AP18" i="3"/>
  <c r="AQ11" i="3"/>
  <c r="AP25" i="3"/>
  <c r="AQ20" i="3"/>
  <c r="AQ13" i="3"/>
  <c r="AQ26" i="3"/>
  <c r="AQ36" i="3"/>
  <c r="AP29" i="3"/>
  <c r="AP20" i="3"/>
  <c r="AP26" i="3"/>
  <c r="AQ39" i="3"/>
  <c r="AQ37" i="3"/>
  <c r="AQ27" i="3"/>
  <c r="AP32" i="3"/>
  <c r="AQ17" i="3"/>
  <c r="AQ38" i="3"/>
  <c r="AQ32" i="3"/>
  <c r="AQ16" i="3"/>
  <c r="AQ12" i="3"/>
  <c r="AP14" i="3"/>
  <c r="AP11" i="3"/>
  <c r="AQ35" i="3"/>
  <c r="AQ15" i="3"/>
  <c r="AQ40" i="3"/>
  <c r="AP21" i="3"/>
  <c r="AQ23" i="3"/>
  <c r="AP34" i="3"/>
  <c r="AQ34" i="3"/>
  <c r="AQ24" i="3"/>
  <c r="AP38" i="3"/>
  <c r="AP23" i="3"/>
  <c r="AP40" i="3"/>
  <c r="AQ14" i="3"/>
  <c r="AP36" i="3"/>
  <c r="AP16" i="3"/>
  <c r="H323" i="2" l="1"/>
  <c r="H275" i="2"/>
  <c r="H317" i="2"/>
  <c r="H311" i="2"/>
  <c r="H305" i="2"/>
  <c r="H329" i="2"/>
  <c r="H293" i="2"/>
  <c r="H299" i="2"/>
  <c r="H287" i="2"/>
  <c r="H281" i="2"/>
  <c r="J281" i="2"/>
  <c r="J275" i="2"/>
  <c r="K393" i="5"/>
  <c r="J329" i="2"/>
  <c r="K387" i="5"/>
  <c r="J323" i="2"/>
  <c r="K381" i="5"/>
  <c r="J317" i="2"/>
  <c r="K375" i="5"/>
  <c r="J311" i="2"/>
  <c r="K369" i="5"/>
  <c r="J305" i="2"/>
  <c r="K363" i="5"/>
  <c r="J299" i="2"/>
  <c r="K357" i="5"/>
  <c r="J293" i="2"/>
  <c r="K351" i="5"/>
  <c r="J287" i="2"/>
  <c r="H17" i="2"/>
  <c r="K19" i="5"/>
  <c r="K292" i="5"/>
  <c r="K274" i="5"/>
  <c r="K268" i="5"/>
  <c r="K310" i="5"/>
  <c r="K298" i="5"/>
  <c r="K286" i="5"/>
  <c r="K304" i="5"/>
  <c r="K280" i="5"/>
  <c r="J243" i="2"/>
  <c r="J237" i="2"/>
  <c r="J231" i="2"/>
  <c r="J225" i="2"/>
  <c r="J219" i="2"/>
  <c r="J213" i="2"/>
  <c r="J207" i="2"/>
  <c r="K227" i="5"/>
  <c r="J201" i="2"/>
  <c r="K221" i="5"/>
  <c r="J195" i="2"/>
  <c r="K215" i="5"/>
  <c r="J189" i="2"/>
  <c r="K209" i="5"/>
  <c r="J157" i="2"/>
  <c r="K203" i="5"/>
  <c r="J151" i="2"/>
  <c r="K197" i="5"/>
  <c r="J145" i="2"/>
  <c r="K191" i="5"/>
  <c r="J139" i="2"/>
  <c r="K185" i="5"/>
  <c r="K102" i="5"/>
  <c r="J133" i="2"/>
  <c r="K144" i="5"/>
  <c r="J127" i="2"/>
  <c r="K138" i="5"/>
  <c r="J121" i="2"/>
  <c r="K132" i="5"/>
  <c r="J115" i="2"/>
  <c r="K126" i="5"/>
  <c r="J109" i="2"/>
  <c r="K120" i="5"/>
  <c r="J103" i="2"/>
  <c r="K114" i="5"/>
  <c r="J71" i="2"/>
  <c r="K108" i="5"/>
  <c r="J65" i="2"/>
  <c r="K31" i="5"/>
  <c r="K37" i="5"/>
  <c r="K25" i="5"/>
  <c r="K55" i="5"/>
  <c r="K49" i="5"/>
  <c r="K43" i="5"/>
  <c r="K61" i="5"/>
  <c r="J59" i="2"/>
  <c r="J53" i="2"/>
  <c r="J47" i="2"/>
  <c r="J41" i="2"/>
  <c r="J35" i="2"/>
  <c r="J29" i="2"/>
  <c r="J23" i="2"/>
  <c r="J17" i="2"/>
  <c r="H213" i="2"/>
  <c r="H189" i="2"/>
  <c r="H225" i="2"/>
  <c r="H237" i="2"/>
  <c r="H195" i="2"/>
  <c r="H243" i="2"/>
  <c r="H231" i="2"/>
  <c r="H207" i="2"/>
  <c r="H219" i="2"/>
  <c r="H103" i="2"/>
  <c r="H127" i="2"/>
  <c r="H121" i="2"/>
  <c r="H109" i="2"/>
  <c r="H157" i="2"/>
  <c r="H133" i="2"/>
  <c r="H115" i="2"/>
  <c r="H151" i="2"/>
  <c r="H139" i="2"/>
  <c r="H145" i="2"/>
  <c r="H41" i="2"/>
  <c r="H53" i="2"/>
  <c r="H29" i="2"/>
  <c r="H65" i="2"/>
  <c r="H71" i="2"/>
  <c r="H23" i="2"/>
  <c r="H59" i="2"/>
  <c r="H47" i="2"/>
  <c r="H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aoyagi</author>
  </authors>
  <commentList>
    <comment ref="AJ9" authorId="0" shapeId="0" xr:uid="{00000000-0006-0000-0000-000001000000}">
      <text/>
    </comment>
    <comment ref="AI11" authorId="0" shapeId="0" xr:uid="{00000000-0006-0000-0000-000002000000}">
      <text>
        <r>
          <rPr>
            <b/>
            <sz val="9"/>
            <color indexed="81"/>
            <rFont val="ＭＳ Ｐゴシック"/>
            <family val="3"/>
            <charset val="128"/>
          </rPr>
          <t xml:space="preserve">健康保険の種類：
</t>
        </r>
        <r>
          <rPr>
            <sz val="9"/>
            <color indexed="81"/>
            <rFont val="ＭＳ Ｐゴシック"/>
            <family val="3"/>
            <charset val="128"/>
          </rPr>
          <t xml:space="preserve">プルダウンメニューから選択して下さい
</t>
        </r>
      </text>
    </comment>
    <comment ref="AJ11" authorId="0" shapeId="0" xr:uid="{00000000-0006-0000-0000-000003000000}">
      <text>
        <r>
          <rPr>
            <sz val="9"/>
            <color indexed="81"/>
            <rFont val="ＭＳ Ｐゴシック"/>
            <family val="3"/>
            <charset val="128"/>
          </rPr>
          <t>健康保険証番号：
保険証に書かれている
番号の下４ケタを入力</t>
        </r>
      </text>
    </comment>
    <comment ref="AK11" authorId="0" shapeId="0" xr:uid="{00000000-0006-0000-0000-000004000000}">
      <text>
        <r>
          <rPr>
            <b/>
            <sz val="9"/>
            <color indexed="81"/>
            <rFont val="ＭＳ Ｐゴシック"/>
            <family val="3"/>
            <charset val="128"/>
          </rPr>
          <t>年金保険の種類：</t>
        </r>
        <r>
          <rPr>
            <sz val="9"/>
            <color indexed="81"/>
            <rFont val="ＭＳ Ｐゴシック"/>
            <family val="3"/>
            <charset val="128"/>
          </rPr>
          <t xml:space="preserve">
プルダウンメニューから選択して下さい</t>
        </r>
      </text>
    </comment>
    <comment ref="AL11" authorId="0" shapeId="0" xr:uid="{00000000-0006-0000-0000-000005000000}">
      <text>
        <r>
          <rPr>
            <sz val="9"/>
            <color indexed="81"/>
            <rFont val="ＭＳ Ｐゴシック"/>
            <family val="3"/>
            <charset val="128"/>
          </rPr>
          <t>年金保険番号：
作業員名簿に年金番号の記載は必要ありません。</t>
        </r>
      </text>
    </comment>
    <comment ref="AM11" authorId="0" shapeId="0" xr:uid="{00000000-0006-0000-0000-000006000000}">
      <text>
        <r>
          <rPr>
            <sz val="9"/>
            <color indexed="81"/>
            <rFont val="ＭＳ Ｐゴシック"/>
            <family val="3"/>
            <charset val="128"/>
          </rPr>
          <t>雇用保険の種類：
プルダウンメニューから選択して下さい</t>
        </r>
      </text>
    </comment>
    <comment ref="AN11" authorId="0" shapeId="0" xr:uid="{00000000-0006-0000-0000-000007000000}">
      <text>
        <r>
          <rPr>
            <sz val="9"/>
            <color indexed="81"/>
            <rFont val="ＭＳ Ｐゴシック"/>
            <family val="3"/>
            <charset val="128"/>
          </rPr>
          <t>雇用保険証番号：
保険証に書かれている
番号の下４ケタを入力</t>
        </r>
      </text>
    </comment>
    <comment ref="AO11" authorId="0" shapeId="0" xr:uid="{00000000-0006-0000-0000-000008000000}">
      <text>
        <r>
          <rPr>
            <sz val="9"/>
            <color indexed="81"/>
            <rFont val="ＭＳ Ｐゴシック"/>
            <family val="3"/>
            <charset val="128"/>
          </rPr>
          <t>建退共加入の有無：
プルダウンメニューから
選択してください</t>
        </r>
      </text>
    </comment>
    <comment ref="AM41" authorId="0" shapeId="0" xr:uid="{11B0079D-E610-412B-9CAA-FDA9768D01CC}">
      <text>
        <r>
          <rPr>
            <sz val="9"/>
            <color indexed="81"/>
            <rFont val="ＭＳ Ｐゴシック"/>
            <family val="3"/>
            <charset val="128"/>
          </rPr>
          <t>雇用保険の種類：
プルダウンメニューから選択して下さい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aoyagi</author>
  </authors>
  <commentList>
    <comment ref="I16" authorId="0" shapeId="0" xr:uid="{6B550524-77DD-4632-8CE5-869D822069FC}">
      <text>
        <r>
          <rPr>
            <b/>
            <sz val="9"/>
            <color indexed="81"/>
            <rFont val="MS P ゴシック"/>
            <family val="3"/>
            <charset val="128"/>
          </rPr>
          <t xml:space="preserve">※
</t>
        </r>
        <r>
          <rPr>
            <sz val="9"/>
            <color indexed="81"/>
            <rFont val="MS P ゴシック"/>
            <family val="3"/>
            <charset val="128"/>
          </rPr>
          <t>このシートに直接入力してください。</t>
        </r>
      </text>
    </comment>
    <comment ref="I99" authorId="0" shapeId="0" xr:uid="{D0A13F97-2267-45C0-A95F-39BF0C795770}">
      <text>
        <r>
          <rPr>
            <b/>
            <sz val="9"/>
            <color indexed="81"/>
            <rFont val="MS P ゴシック"/>
            <family val="3"/>
            <charset val="128"/>
          </rPr>
          <t xml:space="preserve">※
</t>
        </r>
        <r>
          <rPr>
            <sz val="9"/>
            <color indexed="81"/>
            <rFont val="MS P ゴシック"/>
            <family val="3"/>
            <charset val="128"/>
          </rPr>
          <t>このシートに直接入力してください。</t>
        </r>
      </text>
    </comment>
    <comment ref="I182" authorId="0" shapeId="0" xr:uid="{3665D927-465A-4D48-AB73-481278544DAD}">
      <text>
        <r>
          <rPr>
            <b/>
            <sz val="9"/>
            <color indexed="81"/>
            <rFont val="MS P ゴシック"/>
            <family val="3"/>
            <charset val="128"/>
          </rPr>
          <t xml:space="preserve">※
</t>
        </r>
        <r>
          <rPr>
            <sz val="9"/>
            <color indexed="81"/>
            <rFont val="MS P ゴシック"/>
            <family val="3"/>
            <charset val="128"/>
          </rPr>
          <t>このシートに直接入力してください。</t>
        </r>
      </text>
    </comment>
    <comment ref="I265" authorId="0" shapeId="0" xr:uid="{2CCBDA5D-B3E5-4765-A06C-E208A76FB19A}">
      <text>
        <r>
          <rPr>
            <b/>
            <sz val="9"/>
            <color indexed="81"/>
            <rFont val="MS P ゴシック"/>
            <family val="3"/>
            <charset val="128"/>
          </rPr>
          <t xml:space="preserve">※
</t>
        </r>
        <r>
          <rPr>
            <sz val="9"/>
            <color indexed="81"/>
            <rFont val="MS P ゴシック"/>
            <family val="3"/>
            <charset val="128"/>
          </rPr>
          <t>このシートに直接入力してください。</t>
        </r>
      </text>
    </comment>
    <comment ref="I348" authorId="0" shapeId="0" xr:uid="{C37A17F8-8376-423D-94A2-9FD8DBA42AA2}">
      <text>
        <r>
          <rPr>
            <b/>
            <sz val="9"/>
            <color indexed="81"/>
            <rFont val="MS P ゴシック"/>
            <family val="3"/>
            <charset val="128"/>
          </rPr>
          <t xml:space="preserve">※
</t>
        </r>
        <r>
          <rPr>
            <sz val="9"/>
            <color indexed="81"/>
            <rFont val="MS P ゴシック"/>
            <family val="3"/>
            <charset val="128"/>
          </rPr>
          <t>このシートに直接入力してください。</t>
        </r>
      </text>
    </comment>
  </commentList>
</comments>
</file>

<file path=xl/sharedStrings.xml><?xml version="1.0" encoding="utf-8"?>
<sst xmlns="http://schemas.openxmlformats.org/spreadsheetml/2006/main" count="2207" uniqueCount="714">
  <si>
    <t>　　</t>
    <phoneticPr fontId="3"/>
  </si>
  <si>
    <t>（注）個人情報保護の観点から、被保険者番号等は本人の同意を得たうえで記載する。
（記入要領）
１．健康保険欄には、上段に健康保険の名称（健康保険組合、協会けんぽ、建設国保、国民健康保険）
　　を、下欄に健康保険被保険者証の番号の下４桁（番号が４桁以下の場合は、当該番号）を、
　　なお、上記の保険に加入しておらず、後期高齢者である等により、国民健康保険の適用除外である
　　場合には、上段に「適用除外」と記載する。
２．年金保険欄には、上段に年金保険の名称（厚生年金、国民年金）を、各年金の受給者である場合は、
　　上段に「受給者」と記載する。
３．雇用保険欄には、下段に被保険者番号の下４桁（日雇労働被保険者の場合は、上段に「日雇保険」
　　と）を、事業主である等により雇用保険の適用除外である場合は、上段に「適用除外」と記載する。</t>
    <rPh sb="3" eb="5">
      <t>コジン</t>
    </rPh>
    <rPh sb="5" eb="7">
      <t>ジョウホウ</t>
    </rPh>
    <rPh sb="7" eb="9">
      <t>ホゴ</t>
    </rPh>
    <rPh sb="10" eb="12">
      <t>カンテン</t>
    </rPh>
    <rPh sb="15" eb="19">
      <t>ヒホケンシャ</t>
    </rPh>
    <rPh sb="19" eb="21">
      <t>バンゴウ</t>
    </rPh>
    <rPh sb="21" eb="22">
      <t>トウ</t>
    </rPh>
    <rPh sb="23" eb="25">
      <t>ホンニン</t>
    </rPh>
    <rPh sb="26" eb="28">
      <t>ドウイ</t>
    </rPh>
    <rPh sb="29" eb="30">
      <t>エ</t>
    </rPh>
    <rPh sb="34" eb="36">
      <t>キサイ</t>
    </rPh>
    <rPh sb="41" eb="43">
      <t>キニュウ</t>
    </rPh>
    <rPh sb="43" eb="45">
      <t>ヨウリョウ</t>
    </rPh>
    <rPh sb="49" eb="51">
      <t>ケンコウ</t>
    </rPh>
    <rPh sb="60" eb="62">
      <t>ケンコウ</t>
    </rPh>
    <rPh sb="62" eb="64">
      <t>ホケン</t>
    </rPh>
    <rPh sb="65" eb="67">
      <t>メイショウ</t>
    </rPh>
    <rPh sb="81" eb="83">
      <t>ケンセツ</t>
    </rPh>
    <rPh sb="83" eb="85">
      <t>コクホ</t>
    </rPh>
    <rPh sb="98" eb="99">
      <t>ゲ</t>
    </rPh>
    <rPh sb="99" eb="100">
      <t>ラン</t>
    </rPh>
    <rPh sb="105" eb="109">
      <t>ヒホケンシャ</t>
    </rPh>
    <rPh sb="109" eb="110">
      <t>ショウ</t>
    </rPh>
    <rPh sb="111" eb="113">
      <t>バンゴウ</t>
    </rPh>
    <rPh sb="114" eb="115">
      <t>シモ</t>
    </rPh>
    <rPh sb="116" eb="117">
      <t>ケタ</t>
    </rPh>
    <rPh sb="118" eb="120">
      <t>バンゴウ</t>
    </rPh>
    <rPh sb="122" eb="123">
      <t>ケタ</t>
    </rPh>
    <rPh sb="123" eb="125">
      <t>イカ</t>
    </rPh>
    <rPh sb="126" eb="128">
      <t>バアイ</t>
    </rPh>
    <rPh sb="130" eb="132">
      <t>トウガイ</t>
    </rPh>
    <rPh sb="132" eb="134">
      <t>バンゴウ</t>
    </rPh>
    <rPh sb="241" eb="242">
      <t>カク</t>
    </rPh>
    <rPh sb="242" eb="244">
      <t>ネンキン</t>
    </rPh>
    <rPh sb="245" eb="248">
      <t>ジュキュウシャ</t>
    </rPh>
    <rPh sb="251" eb="253">
      <t>バアイ</t>
    </rPh>
    <rPh sb="258" eb="260">
      <t>ジョウダン</t>
    </rPh>
    <rPh sb="262" eb="265">
      <t>ジュキュウシャ</t>
    </rPh>
    <rPh sb="275" eb="277">
      <t>コヨウ</t>
    </rPh>
    <rPh sb="277" eb="279">
      <t>ホケン</t>
    </rPh>
    <rPh sb="279" eb="280">
      <t>ラン</t>
    </rPh>
    <rPh sb="283" eb="285">
      <t>ゲダン</t>
    </rPh>
    <rPh sb="286" eb="290">
      <t>ヒホケンシャ</t>
    </rPh>
    <rPh sb="290" eb="292">
      <t>バンゴウ</t>
    </rPh>
    <rPh sb="293" eb="294">
      <t>シモ</t>
    </rPh>
    <rPh sb="295" eb="296">
      <t>ケタ</t>
    </rPh>
    <rPh sb="297" eb="299">
      <t>ヒヤト</t>
    </rPh>
    <rPh sb="299" eb="301">
      <t>ロウドウ</t>
    </rPh>
    <rPh sb="301" eb="305">
      <t>ヒホケンシャ</t>
    </rPh>
    <rPh sb="306" eb="308">
      <t>バアイ</t>
    </rPh>
    <rPh sb="310" eb="312">
      <t>ジョウダン</t>
    </rPh>
    <rPh sb="314" eb="316">
      <t>ヒヤト</t>
    </rPh>
    <rPh sb="316" eb="318">
      <t>ホケン</t>
    </rPh>
    <rPh sb="326" eb="329">
      <t>ジギョウヌシ</t>
    </rPh>
    <rPh sb="332" eb="333">
      <t>トウ</t>
    </rPh>
    <rPh sb="336" eb="338">
      <t>コヨウ</t>
    </rPh>
    <rPh sb="338" eb="340">
      <t>ホケン</t>
    </rPh>
    <rPh sb="341" eb="343">
      <t>テキヨウ</t>
    </rPh>
    <rPh sb="343" eb="345">
      <t>ジョガイ</t>
    </rPh>
    <rPh sb="348" eb="350">
      <t>バアイ</t>
    </rPh>
    <rPh sb="352" eb="354">
      <t>ジョウダン</t>
    </rPh>
    <rPh sb="356" eb="358">
      <t>テキヨウ</t>
    </rPh>
    <rPh sb="358" eb="360">
      <t>ジョガイ</t>
    </rPh>
    <rPh sb="362" eb="364">
      <t>キサイ</t>
    </rPh>
    <phoneticPr fontId="3"/>
  </si>
  <si>
    <t>雇　用　保　険</t>
    <rPh sb="0" eb="1">
      <t>ヤトイ</t>
    </rPh>
    <rPh sb="2" eb="3">
      <t>ヨウ</t>
    </rPh>
    <rPh sb="4" eb="5">
      <t>タモツ</t>
    </rPh>
    <rPh sb="6" eb="7">
      <t>ケン</t>
    </rPh>
    <phoneticPr fontId="3"/>
  </si>
  <si>
    <t>年　金　保　険</t>
    <rPh sb="0" eb="1">
      <t>トシ</t>
    </rPh>
    <rPh sb="2" eb="3">
      <t>キン</t>
    </rPh>
    <rPh sb="4" eb="5">
      <t>タモツ</t>
    </rPh>
    <rPh sb="6" eb="7">
      <t>ケン</t>
    </rPh>
    <phoneticPr fontId="3"/>
  </si>
  <si>
    <t>健　康　保　険</t>
    <rPh sb="0" eb="1">
      <t>ケン</t>
    </rPh>
    <rPh sb="2" eb="3">
      <t>ヤスシ</t>
    </rPh>
    <rPh sb="4" eb="5">
      <t>タモツ</t>
    </rPh>
    <rPh sb="6" eb="7">
      <t>ケン</t>
    </rPh>
    <phoneticPr fontId="3"/>
  </si>
  <si>
    <t>氏　　　　　　名</t>
    <rPh sb="0" eb="1">
      <t>シ</t>
    </rPh>
    <rPh sb="7" eb="8">
      <t>メイ</t>
    </rPh>
    <phoneticPr fontId="3"/>
  </si>
  <si>
    <t>社　会　保　険</t>
    <rPh sb="0" eb="1">
      <t>シャ</t>
    </rPh>
    <rPh sb="2" eb="3">
      <t>カイ</t>
    </rPh>
    <rPh sb="4" eb="5">
      <t>タモツ</t>
    </rPh>
    <rPh sb="6" eb="7">
      <t>ケン</t>
    </rPh>
    <phoneticPr fontId="3"/>
  </si>
  <si>
    <t>ふ　り　が　な</t>
    <phoneticPr fontId="3"/>
  </si>
  <si>
    <t>番　号</t>
    <rPh sb="0" eb="1">
      <t>バン</t>
    </rPh>
    <rPh sb="2" eb="3">
      <t>ゴウ</t>
    </rPh>
    <phoneticPr fontId="3"/>
  </si>
  <si>
    <t>㊞</t>
    <phoneticPr fontId="3"/>
  </si>
  <si>
    <t>会社名</t>
    <phoneticPr fontId="3"/>
  </si>
  <si>
    <t>殿</t>
    <rPh sb="0" eb="1">
      <t>トノ</t>
    </rPh>
    <phoneticPr fontId="3"/>
  </si>
  <si>
    <t>所 　長　 名</t>
    <rPh sb="0" eb="1">
      <t>ショ</t>
    </rPh>
    <rPh sb="3" eb="4">
      <t>チョウ</t>
    </rPh>
    <rPh sb="6" eb="7">
      <t>メイ</t>
    </rPh>
    <phoneticPr fontId="3"/>
  </si>
  <si>
    <t>）</t>
    <phoneticPr fontId="3"/>
  </si>
  <si>
    <t>次</t>
    <phoneticPr fontId="3"/>
  </si>
  <si>
    <t>（</t>
    <phoneticPr fontId="3"/>
  </si>
  <si>
    <t>一　次
会社名</t>
    <rPh sb="0" eb="1">
      <t>１</t>
    </rPh>
    <rPh sb="2" eb="3">
      <t>ツギ</t>
    </rPh>
    <rPh sb="4" eb="7">
      <t>カイシャメイ</t>
    </rPh>
    <phoneticPr fontId="3"/>
  </si>
  <si>
    <t>事業所の名称</t>
    <rPh sb="0" eb="3">
      <t>ジギョウショ</t>
    </rPh>
    <rPh sb="4" eb="6">
      <t>メイショウ</t>
    </rPh>
    <phoneticPr fontId="3"/>
  </si>
  <si>
    <t>作成）</t>
    <rPh sb="0" eb="2">
      <t>サクセイ</t>
    </rPh>
    <phoneticPr fontId="3"/>
  </si>
  <si>
    <t>（</t>
    <phoneticPr fontId="3"/>
  </si>
  <si>
    <t>社会保険加入状況</t>
    <rPh sb="0" eb="2">
      <t>シャカイ</t>
    </rPh>
    <rPh sb="2" eb="4">
      <t>ホケン</t>
    </rPh>
    <rPh sb="4" eb="6">
      <t>カニュウ</t>
    </rPh>
    <rPh sb="6" eb="8">
      <t>ジョウキョウ</t>
    </rPh>
    <phoneticPr fontId="3"/>
  </si>
  <si>
    <t>提出日</t>
    <rPh sb="0" eb="2">
      <t>テイシュツ</t>
    </rPh>
    <rPh sb="2" eb="3">
      <t>ビ</t>
    </rPh>
    <phoneticPr fontId="3"/>
  </si>
  <si>
    <t>元　請
確認欄</t>
    <rPh sb="0" eb="1">
      <t>モト</t>
    </rPh>
    <rPh sb="2" eb="3">
      <t>ショウ</t>
    </rPh>
    <rPh sb="4" eb="6">
      <t>カクニン</t>
    </rPh>
    <rPh sb="6" eb="7">
      <t>ラン</t>
    </rPh>
    <phoneticPr fontId="3"/>
  </si>
  <si>
    <t>全建統一様式 第５号別紙</t>
    <rPh sb="0" eb="1">
      <t>ゼン</t>
    </rPh>
    <rPh sb="1" eb="2">
      <t>ダテ</t>
    </rPh>
    <rPh sb="2" eb="4">
      <t>トウイツ</t>
    </rPh>
    <rPh sb="4" eb="6">
      <t>ヨウシキ</t>
    </rPh>
    <rPh sb="7" eb="8">
      <t>ダイニ</t>
    </rPh>
    <rPh sb="9" eb="10">
      <t>ゴウ</t>
    </rPh>
    <rPh sb="10" eb="12">
      <t>ベッシ</t>
    </rPh>
    <phoneticPr fontId="3"/>
  </si>
  <si>
    <t>全建統一様式第５号</t>
    <rPh sb="0" eb="1">
      <t>ゼン</t>
    </rPh>
    <rPh sb="1" eb="2">
      <t>ケン</t>
    </rPh>
    <rPh sb="2" eb="4">
      <t>トウイツ</t>
    </rPh>
    <rPh sb="4" eb="6">
      <t>ヨウシキ</t>
    </rPh>
    <rPh sb="6" eb="7">
      <t>ダイ</t>
    </rPh>
    <rPh sb="8" eb="9">
      <t>ゴウ</t>
    </rPh>
    <phoneticPr fontId="3"/>
  </si>
  <si>
    <t xml:space="preserve"> </t>
    <phoneticPr fontId="3"/>
  </si>
  <si>
    <t>作　  業　  員　  名　  簿</t>
    <rPh sb="0" eb="9">
      <t>サギョウイン</t>
    </rPh>
    <rPh sb="12" eb="17">
      <t>メイボ</t>
    </rPh>
    <phoneticPr fontId="3"/>
  </si>
  <si>
    <t>元  請</t>
    <rPh sb="0" eb="1">
      <t>モト</t>
    </rPh>
    <rPh sb="3" eb="4">
      <t>ウケ</t>
    </rPh>
    <phoneticPr fontId="3"/>
  </si>
  <si>
    <t>確認欄</t>
    <rPh sb="0" eb="2">
      <t>カクニン</t>
    </rPh>
    <rPh sb="2" eb="3">
      <t>ラン</t>
    </rPh>
    <phoneticPr fontId="3"/>
  </si>
  <si>
    <t>殿</t>
    <rPh sb="0" eb="1">
      <t>ドノ</t>
    </rPh>
    <phoneticPr fontId="3"/>
  </si>
  <si>
    <t>所長名</t>
    <rPh sb="0" eb="2">
      <t>ショチョウ</t>
    </rPh>
    <rPh sb="2" eb="3">
      <t>メイ</t>
    </rPh>
    <phoneticPr fontId="3"/>
  </si>
  <si>
    <t>本書面に記載した内容は、作業員名簿として、安全衛生管理や労働災害発生時の緊急連絡</t>
    <phoneticPr fontId="3"/>
  </si>
  <si>
    <t>（　一　次　）</t>
    <rPh sb="2" eb="5">
      <t>イチジ</t>
    </rPh>
    <phoneticPr fontId="3"/>
  </si>
  <si>
    <t>・対応のために元請負業者に提示することについて、記載者本人は同意しています。</t>
    <phoneticPr fontId="3"/>
  </si>
  <si>
    <t>会  社  名</t>
    <rPh sb="0" eb="4">
      <t>カイシャ</t>
    </rPh>
    <rPh sb="6" eb="7">
      <t>ナ</t>
    </rPh>
    <phoneticPr fontId="3"/>
  </si>
  <si>
    <t>㊞</t>
    <phoneticPr fontId="3"/>
  </si>
  <si>
    <t>会  社  名</t>
    <rPh sb="0" eb="7">
      <t>カイシャメイ</t>
    </rPh>
    <phoneticPr fontId="3"/>
  </si>
  <si>
    <t>　</t>
    <phoneticPr fontId="3"/>
  </si>
  <si>
    <t>番</t>
    <rPh sb="0" eb="1">
      <t>バン</t>
    </rPh>
    <phoneticPr fontId="3"/>
  </si>
  <si>
    <t>ふ り が な</t>
    <phoneticPr fontId="3"/>
  </si>
  <si>
    <t>雇入年月日</t>
    <rPh sb="0" eb="1">
      <t>ヤト</t>
    </rPh>
    <rPh sb="1" eb="2">
      <t>イ</t>
    </rPh>
    <rPh sb="2" eb="5">
      <t>ネンガッピ</t>
    </rPh>
    <phoneticPr fontId="3"/>
  </si>
  <si>
    <t>生年月日</t>
    <rPh sb="0" eb="4">
      <t>セイネンガッピ</t>
    </rPh>
    <phoneticPr fontId="3"/>
  </si>
  <si>
    <t>現      住      所</t>
    <rPh sb="0" eb="15">
      <t>ゲンジュウショ</t>
    </rPh>
    <phoneticPr fontId="3"/>
  </si>
  <si>
    <t>（TEL）</t>
    <phoneticPr fontId="3"/>
  </si>
  <si>
    <t>最  近  の</t>
    <rPh sb="0" eb="4">
      <t>サイキン</t>
    </rPh>
    <phoneticPr fontId="3"/>
  </si>
  <si>
    <t>血</t>
    <rPh sb="0" eb="1">
      <t>ケツ</t>
    </rPh>
    <phoneticPr fontId="3"/>
  </si>
  <si>
    <t>特      殊</t>
    <rPh sb="0" eb="8">
      <t>トクシュ</t>
    </rPh>
    <phoneticPr fontId="3"/>
  </si>
  <si>
    <t>教     育 ・資     格 ・免     許</t>
    <rPh sb="0" eb="7">
      <t>キョウイク</t>
    </rPh>
    <rPh sb="9" eb="16">
      <t>シカク</t>
    </rPh>
    <rPh sb="18" eb="25">
      <t>メンキョ</t>
    </rPh>
    <phoneticPr fontId="3"/>
  </si>
  <si>
    <t>入場年月日</t>
    <rPh sb="0" eb="2">
      <t>ニュウジョウ</t>
    </rPh>
    <rPh sb="2" eb="5">
      <t>ネンガッピ</t>
    </rPh>
    <phoneticPr fontId="3"/>
  </si>
  <si>
    <t>健康診断日</t>
    <rPh sb="0" eb="2">
      <t>ケンコウ</t>
    </rPh>
    <rPh sb="2" eb="4">
      <t>シンダン</t>
    </rPh>
    <rPh sb="4" eb="5">
      <t>ニチ</t>
    </rPh>
    <phoneticPr fontId="3"/>
  </si>
  <si>
    <t>液</t>
    <rPh sb="0" eb="1">
      <t>エキ</t>
    </rPh>
    <phoneticPr fontId="3"/>
  </si>
  <si>
    <t>健康診断日</t>
    <rPh sb="0" eb="2">
      <t>ケンコウ</t>
    </rPh>
    <rPh sb="2" eb="4">
      <t>シンダン</t>
    </rPh>
    <rPh sb="4" eb="5">
      <t>ビ</t>
    </rPh>
    <phoneticPr fontId="3"/>
  </si>
  <si>
    <t>号</t>
    <rPh sb="0" eb="1">
      <t>ゴウ</t>
    </rPh>
    <phoneticPr fontId="3"/>
  </si>
  <si>
    <t>氏      名</t>
    <rPh sb="0" eb="8">
      <t>シメイ</t>
    </rPh>
    <phoneticPr fontId="3"/>
  </si>
  <si>
    <t>経 験 年 数</t>
    <rPh sb="0" eb="7">
      <t>ケイケンネンスウ</t>
    </rPh>
    <phoneticPr fontId="3"/>
  </si>
  <si>
    <t>年    齢</t>
    <rPh sb="0" eb="1">
      <t>ネンレイ</t>
    </rPh>
    <rPh sb="5" eb="6">
      <t>レイ</t>
    </rPh>
    <phoneticPr fontId="3"/>
  </si>
  <si>
    <t>家  族  連  絡  先</t>
    <rPh sb="0" eb="4">
      <t>カゾク</t>
    </rPh>
    <rPh sb="6" eb="13">
      <t>レンラクサキ</t>
    </rPh>
    <phoneticPr fontId="3"/>
  </si>
  <si>
    <t>血      圧</t>
    <rPh sb="0" eb="8">
      <t>ケツアツ</t>
    </rPh>
    <phoneticPr fontId="3"/>
  </si>
  <si>
    <t>種      類</t>
    <rPh sb="0" eb="8">
      <t>シュルイ</t>
    </rPh>
    <phoneticPr fontId="3"/>
  </si>
  <si>
    <t>雇入 ・ 職長</t>
    <rPh sb="0" eb="1">
      <t>ヤト</t>
    </rPh>
    <rPh sb="1" eb="2">
      <t>イ</t>
    </rPh>
    <rPh sb="5" eb="7">
      <t>ショクチョウ</t>
    </rPh>
    <phoneticPr fontId="3"/>
  </si>
  <si>
    <t>技 能 講 習</t>
    <rPh sb="0" eb="3">
      <t>ギノウ</t>
    </rPh>
    <rPh sb="4" eb="7">
      <t>コウシュウ</t>
    </rPh>
    <phoneticPr fontId="3"/>
  </si>
  <si>
    <t>免      許</t>
    <rPh sb="0" eb="8">
      <t>メンキョ</t>
    </rPh>
    <phoneticPr fontId="3"/>
  </si>
  <si>
    <t>受 入 教 育</t>
    <rPh sb="0" eb="3">
      <t>ウケイ</t>
    </rPh>
    <rPh sb="4" eb="7">
      <t>キョウイク</t>
    </rPh>
    <phoneticPr fontId="3"/>
  </si>
  <si>
    <t>型</t>
    <rPh sb="0" eb="1">
      <t>カタ</t>
    </rPh>
    <phoneticPr fontId="3"/>
  </si>
  <si>
    <t>特 別 教 育</t>
    <rPh sb="0" eb="3">
      <t>トクベツ</t>
    </rPh>
    <rPh sb="4" eb="7">
      <t>キョウイク</t>
    </rPh>
    <phoneticPr fontId="3"/>
  </si>
  <si>
    <t>実施年月日</t>
    <rPh sb="0" eb="2">
      <t>ジッシ</t>
    </rPh>
    <rPh sb="2" eb="5">
      <t>ネンガッピ</t>
    </rPh>
    <phoneticPr fontId="3"/>
  </si>
  <si>
    <t>　　年　月　日</t>
    <rPh sb="2" eb="3">
      <t>ネン</t>
    </rPh>
    <rPh sb="4" eb="5">
      <t>ガツ</t>
    </rPh>
    <rPh sb="6" eb="7">
      <t>ニチ</t>
    </rPh>
    <phoneticPr fontId="3"/>
  </si>
  <si>
    <t>（TEL）</t>
    <phoneticPr fontId="3"/>
  </si>
  <si>
    <t>-</t>
    <phoneticPr fontId="3"/>
  </si>
  <si>
    <t>(注)</t>
    <rPh sb="1" eb="2">
      <t>チュウ</t>
    </rPh>
    <phoneticPr fontId="3"/>
  </si>
  <si>
    <t xml:space="preserve"> １.　※印欄には次の記号を入れる。</t>
    <rPh sb="5" eb="6">
      <t>イン</t>
    </rPh>
    <rPh sb="6" eb="7">
      <t>ラン</t>
    </rPh>
    <rPh sb="9" eb="10">
      <t>ツギ</t>
    </rPh>
    <rPh sb="11" eb="13">
      <t>キゴウ</t>
    </rPh>
    <rPh sb="14" eb="15">
      <t>イ</t>
    </rPh>
    <phoneticPr fontId="3"/>
  </si>
  <si>
    <t>２．　経験年数は現在の仕事としての経験年数を記入する。</t>
    <rPh sb="3" eb="5">
      <t>ケイケン</t>
    </rPh>
    <rPh sb="5" eb="7">
      <t>ネンスウ</t>
    </rPh>
    <rPh sb="8" eb="10">
      <t>ゲンザイ</t>
    </rPh>
    <rPh sb="11" eb="13">
      <t>シゴト</t>
    </rPh>
    <rPh sb="17" eb="19">
      <t>ケイケン</t>
    </rPh>
    <rPh sb="19" eb="21">
      <t>ネンスウ</t>
    </rPh>
    <rPh sb="22" eb="24">
      <t>キニュウ</t>
    </rPh>
    <phoneticPr fontId="3"/>
  </si>
  <si>
    <t xml:space="preserve"> 現  …現場代理人　　作  …作業主任者（正副２名を選任すること）　　女  …女性作業員　　未  …１８歳未満の作業員</t>
    <rPh sb="1" eb="2">
      <t>ゲン</t>
    </rPh>
    <rPh sb="5" eb="7">
      <t>ゲンバ</t>
    </rPh>
    <rPh sb="7" eb="10">
      <t>ダイリニン</t>
    </rPh>
    <rPh sb="12" eb="13">
      <t>サギョウ</t>
    </rPh>
    <rPh sb="16" eb="18">
      <t>サギョウ</t>
    </rPh>
    <rPh sb="18" eb="21">
      <t>シュニンシャ</t>
    </rPh>
    <rPh sb="22" eb="23">
      <t>セイ</t>
    </rPh>
    <rPh sb="23" eb="24">
      <t>フク</t>
    </rPh>
    <rPh sb="25" eb="26">
      <t>メイ</t>
    </rPh>
    <rPh sb="27" eb="29">
      <t>センニン</t>
    </rPh>
    <rPh sb="36" eb="37">
      <t>オンナ</t>
    </rPh>
    <rPh sb="40" eb="42">
      <t>ジョセイ</t>
    </rPh>
    <rPh sb="42" eb="45">
      <t>サギョウイン</t>
    </rPh>
    <phoneticPr fontId="3"/>
  </si>
  <si>
    <t>３．　各社別に作成するのが原則ですが、リース機械等の運転手は一緒でもよい。</t>
    <rPh sb="3" eb="5">
      <t>カクシャ</t>
    </rPh>
    <rPh sb="5" eb="6">
      <t>ベツ</t>
    </rPh>
    <rPh sb="7" eb="9">
      <t>サクセイ</t>
    </rPh>
    <rPh sb="13" eb="15">
      <t>ゲンソク</t>
    </rPh>
    <rPh sb="22" eb="24">
      <t>キカイ</t>
    </rPh>
    <rPh sb="24" eb="25">
      <t>ナド</t>
    </rPh>
    <rPh sb="26" eb="29">
      <t>ウンテンシュ</t>
    </rPh>
    <rPh sb="30" eb="32">
      <t>イッショ</t>
    </rPh>
    <phoneticPr fontId="3"/>
  </si>
  <si>
    <t xml:space="preserve"> 技  …主任技術者　　職  …職長　　安  …安全衛生責任者　　能　…能力向上教育(※)　　　再　…危険有害業務・再発防止教育        　　　</t>
    <rPh sb="1" eb="2">
      <t>ギ</t>
    </rPh>
    <rPh sb="5" eb="7">
      <t>シュニン</t>
    </rPh>
    <rPh sb="7" eb="10">
      <t>ギジュツシャ</t>
    </rPh>
    <rPh sb="12" eb="13">
      <t>ショク</t>
    </rPh>
    <rPh sb="16" eb="18">
      <t>ショクチョウ</t>
    </rPh>
    <rPh sb="20" eb="21">
      <t>アン</t>
    </rPh>
    <rPh sb="24" eb="26">
      <t>アンゼン</t>
    </rPh>
    <rPh sb="26" eb="28">
      <t>エイセイ</t>
    </rPh>
    <rPh sb="28" eb="31">
      <t>セキニンシャ</t>
    </rPh>
    <phoneticPr fontId="3"/>
  </si>
  <si>
    <t>４．　資格・免許等の写しを添付すること。</t>
    <rPh sb="3" eb="5">
      <t>シカク</t>
    </rPh>
    <rPh sb="6" eb="8">
      <t>メンキョ</t>
    </rPh>
    <rPh sb="8" eb="9">
      <t>ナド</t>
    </rPh>
    <rPh sb="10" eb="11">
      <t>ウツ</t>
    </rPh>
    <rPh sb="13" eb="15">
      <t>テンプ</t>
    </rPh>
    <phoneticPr fontId="3"/>
  </si>
  <si>
    <t>（※)能力向上教育は、平成3年1月21日付旧労働省労働基準局基発第39号「安全衛生教育の推進について」により定められた職長等の「能力向上教育に準じた教育」を指す。</t>
    <phoneticPr fontId="3"/>
  </si>
  <si>
    <t xml:space="preserve"> </t>
    <phoneticPr fontId="3"/>
  </si>
  <si>
    <t>ふ り が な</t>
    <phoneticPr fontId="3"/>
  </si>
  <si>
    <t>ふりがな</t>
    <phoneticPr fontId="21"/>
  </si>
  <si>
    <t>氏名</t>
    <phoneticPr fontId="21"/>
  </si>
  <si>
    <t>職種</t>
    <rPh sb="0" eb="2">
      <t>ショクシュ</t>
    </rPh>
    <phoneticPr fontId="21"/>
  </si>
  <si>
    <t>生年月日</t>
    <phoneticPr fontId="21"/>
  </si>
  <si>
    <t>雇入年月日</t>
    <rPh sb="0" eb="2">
      <t>ヤトイイ</t>
    </rPh>
    <phoneticPr fontId="21"/>
  </si>
  <si>
    <t>現住所</t>
    <phoneticPr fontId="21"/>
  </si>
  <si>
    <t>電話番号</t>
    <phoneticPr fontId="21"/>
  </si>
  <si>
    <t>家族連絡先</t>
    <phoneticPr fontId="21"/>
  </si>
  <si>
    <t>検診月日</t>
    <phoneticPr fontId="21"/>
  </si>
  <si>
    <t>血圧
（高）</t>
    <phoneticPr fontId="21"/>
  </si>
  <si>
    <t>血圧
（低）</t>
    <phoneticPr fontId="21"/>
  </si>
  <si>
    <t>血液型</t>
    <phoneticPr fontId="21"/>
  </si>
  <si>
    <t>特別教育</t>
    <phoneticPr fontId="21"/>
  </si>
  <si>
    <t>技能講習</t>
    <phoneticPr fontId="21"/>
  </si>
  <si>
    <t>免許</t>
    <phoneticPr fontId="21"/>
  </si>
  <si>
    <t>特殊健
診月日</t>
    <phoneticPr fontId="21"/>
  </si>
  <si>
    <t>特殊検
診種類</t>
    <phoneticPr fontId="21"/>
  </si>
  <si>
    <t>電工入社　年月日</t>
    <phoneticPr fontId="21"/>
  </si>
  <si>
    <t>①</t>
  </si>
  <si>
    <t>②</t>
  </si>
  <si>
    <t>③</t>
  </si>
  <si>
    <t>④</t>
  </si>
  <si>
    <t>①</t>
    <phoneticPr fontId="21"/>
  </si>
  <si>
    <t>②</t>
    <phoneticPr fontId="21"/>
  </si>
  <si>
    <t>③</t>
    <phoneticPr fontId="21"/>
  </si>
  <si>
    <t>④</t>
    <phoneticPr fontId="21"/>
  </si>
  <si>
    <t>低圧電気取扱業務</t>
  </si>
  <si>
    <t>光接続技術講習</t>
  </si>
  <si>
    <t>ダイオキシン取扱業務</t>
  </si>
  <si>
    <t>消防設備士甲種４級</t>
  </si>
  <si>
    <t>第2種電気工事士</t>
  </si>
  <si>
    <t>小型移動式クレーン(5t未満)</t>
  </si>
  <si>
    <t>光技術接続講習</t>
  </si>
  <si>
    <t>健康保険</t>
    <rPh sb="0" eb="2">
      <t>ケンコウ</t>
    </rPh>
    <rPh sb="2" eb="4">
      <t>ホケン</t>
    </rPh>
    <phoneticPr fontId="21"/>
  </si>
  <si>
    <t>年金保険</t>
    <rPh sb="0" eb="2">
      <t>ネンキン</t>
    </rPh>
    <rPh sb="2" eb="4">
      <t>ホケン</t>
    </rPh>
    <phoneticPr fontId="21"/>
  </si>
  <si>
    <t>雇用保険</t>
    <rPh sb="0" eb="2">
      <t>コヨウ</t>
    </rPh>
    <rPh sb="2" eb="4">
      <t>ホケン</t>
    </rPh>
    <phoneticPr fontId="21"/>
  </si>
  <si>
    <t>年齢</t>
    <rPh sb="0" eb="2">
      <t>ネンレイ</t>
    </rPh>
    <phoneticPr fontId="21"/>
  </si>
  <si>
    <t>経験年数</t>
    <rPh sb="0" eb="2">
      <t>ケイケン</t>
    </rPh>
    <rPh sb="2" eb="4">
      <t>ネンスウ</t>
    </rPh>
    <phoneticPr fontId="21"/>
  </si>
  <si>
    <t>1人目</t>
    <rPh sb="1" eb="2">
      <t>ニン</t>
    </rPh>
    <rPh sb="2" eb="3">
      <t>メ</t>
    </rPh>
    <phoneticPr fontId="3"/>
  </si>
  <si>
    <t>2人目</t>
    <rPh sb="1" eb="2">
      <t>ニン</t>
    </rPh>
    <rPh sb="2" eb="3">
      <t>メ</t>
    </rPh>
    <phoneticPr fontId="3"/>
  </si>
  <si>
    <t>3人目</t>
    <rPh sb="1" eb="2">
      <t>ニン</t>
    </rPh>
    <rPh sb="2" eb="3">
      <t>メ</t>
    </rPh>
    <phoneticPr fontId="3"/>
  </si>
  <si>
    <t>4人目</t>
    <rPh sb="1" eb="2">
      <t>ニン</t>
    </rPh>
    <rPh sb="2" eb="3">
      <t>メ</t>
    </rPh>
    <phoneticPr fontId="3"/>
  </si>
  <si>
    <t>5人目</t>
    <rPh sb="1" eb="2">
      <t>ニン</t>
    </rPh>
    <rPh sb="2" eb="3">
      <t>メ</t>
    </rPh>
    <phoneticPr fontId="3"/>
  </si>
  <si>
    <t>6人目</t>
    <rPh sb="1" eb="2">
      <t>ニン</t>
    </rPh>
    <rPh sb="2" eb="3">
      <t>メ</t>
    </rPh>
    <phoneticPr fontId="3"/>
  </si>
  <si>
    <t>7人目</t>
    <rPh sb="1" eb="2">
      <t>ニン</t>
    </rPh>
    <rPh sb="2" eb="3">
      <t>メ</t>
    </rPh>
    <phoneticPr fontId="3"/>
  </si>
  <si>
    <t>8人目</t>
    <rPh sb="1" eb="2">
      <t>ニン</t>
    </rPh>
    <rPh sb="2" eb="3">
      <t>メ</t>
    </rPh>
    <phoneticPr fontId="3"/>
  </si>
  <si>
    <t>9人目</t>
    <rPh sb="1" eb="2">
      <t>ニン</t>
    </rPh>
    <rPh sb="2" eb="3">
      <t>メ</t>
    </rPh>
    <phoneticPr fontId="3"/>
  </si>
  <si>
    <t>10人目</t>
    <rPh sb="2" eb="3">
      <t>ニン</t>
    </rPh>
    <rPh sb="3" eb="4">
      <t>メ</t>
    </rPh>
    <phoneticPr fontId="3"/>
  </si>
  <si>
    <t>11人目</t>
    <rPh sb="2" eb="3">
      <t>ニン</t>
    </rPh>
    <rPh sb="3" eb="4">
      <t>メ</t>
    </rPh>
    <phoneticPr fontId="3"/>
  </si>
  <si>
    <t>12人目</t>
    <rPh sb="2" eb="3">
      <t>ニン</t>
    </rPh>
    <rPh sb="3" eb="4">
      <t>メ</t>
    </rPh>
    <phoneticPr fontId="3"/>
  </si>
  <si>
    <t>13人目</t>
    <rPh sb="2" eb="3">
      <t>ニン</t>
    </rPh>
    <rPh sb="3" eb="4">
      <t>メ</t>
    </rPh>
    <phoneticPr fontId="3"/>
  </si>
  <si>
    <t>14人目</t>
    <rPh sb="2" eb="3">
      <t>ニン</t>
    </rPh>
    <rPh sb="3" eb="4">
      <t>メ</t>
    </rPh>
    <phoneticPr fontId="3"/>
  </si>
  <si>
    <t>15人目</t>
    <rPh sb="2" eb="3">
      <t>ニン</t>
    </rPh>
    <rPh sb="3" eb="4">
      <t>メ</t>
    </rPh>
    <phoneticPr fontId="3"/>
  </si>
  <si>
    <t>16人目</t>
    <rPh sb="2" eb="3">
      <t>ニン</t>
    </rPh>
    <rPh sb="3" eb="4">
      <t>メ</t>
    </rPh>
    <phoneticPr fontId="3"/>
  </si>
  <si>
    <t>17人目</t>
    <rPh sb="2" eb="3">
      <t>ニン</t>
    </rPh>
    <rPh sb="3" eb="4">
      <t>メ</t>
    </rPh>
    <phoneticPr fontId="3"/>
  </si>
  <si>
    <t>18人目</t>
    <rPh sb="2" eb="3">
      <t>ニン</t>
    </rPh>
    <rPh sb="3" eb="4">
      <t>メ</t>
    </rPh>
    <phoneticPr fontId="3"/>
  </si>
  <si>
    <t>19人目</t>
    <rPh sb="2" eb="3">
      <t>ニン</t>
    </rPh>
    <rPh sb="3" eb="4">
      <t>メ</t>
    </rPh>
    <phoneticPr fontId="3"/>
  </si>
  <si>
    <t>20人目</t>
    <rPh sb="2" eb="3">
      <t>ニン</t>
    </rPh>
    <rPh sb="3" eb="4">
      <t>メ</t>
    </rPh>
    <phoneticPr fontId="3"/>
  </si>
  <si>
    <t>21人目</t>
    <rPh sb="2" eb="3">
      <t>ニン</t>
    </rPh>
    <rPh sb="3" eb="4">
      <t>メ</t>
    </rPh>
    <phoneticPr fontId="3"/>
  </si>
  <si>
    <t>22人目</t>
    <rPh sb="2" eb="3">
      <t>ニン</t>
    </rPh>
    <rPh sb="3" eb="4">
      <t>メ</t>
    </rPh>
    <phoneticPr fontId="3"/>
  </si>
  <si>
    <t>23人目</t>
    <rPh sb="2" eb="3">
      <t>ニン</t>
    </rPh>
    <rPh sb="3" eb="4">
      <t>メ</t>
    </rPh>
    <phoneticPr fontId="3"/>
  </si>
  <si>
    <t>24人目</t>
    <rPh sb="2" eb="3">
      <t>ニン</t>
    </rPh>
    <rPh sb="3" eb="4">
      <t>メ</t>
    </rPh>
    <phoneticPr fontId="3"/>
  </si>
  <si>
    <t>25人目</t>
    <rPh sb="2" eb="3">
      <t>ニン</t>
    </rPh>
    <rPh sb="3" eb="4">
      <t>メ</t>
    </rPh>
    <phoneticPr fontId="3"/>
  </si>
  <si>
    <t>26人目</t>
    <rPh sb="2" eb="3">
      <t>ニン</t>
    </rPh>
    <rPh sb="3" eb="4">
      <t>メ</t>
    </rPh>
    <phoneticPr fontId="3"/>
  </si>
  <si>
    <t>27人目</t>
    <rPh sb="2" eb="3">
      <t>ニン</t>
    </rPh>
    <rPh sb="3" eb="4">
      <t>メ</t>
    </rPh>
    <phoneticPr fontId="3"/>
  </si>
  <si>
    <t>28人目</t>
    <rPh sb="2" eb="3">
      <t>ニン</t>
    </rPh>
    <rPh sb="3" eb="4">
      <t>メ</t>
    </rPh>
    <phoneticPr fontId="3"/>
  </si>
  <si>
    <t>29人目</t>
    <rPh sb="2" eb="3">
      <t>ニン</t>
    </rPh>
    <rPh sb="3" eb="4">
      <t>メ</t>
    </rPh>
    <phoneticPr fontId="3"/>
  </si>
  <si>
    <t>30人目</t>
    <rPh sb="2" eb="3">
      <t>ニン</t>
    </rPh>
    <rPh sb="3" eb="4">
      <t>メ</t>
    </rPh>
    <phoneticPr fontId="3"/>
  </si>
  <si>
    <t>使用方法説明</t>
    <rPh sb="0" eb="2">
      <t>シヨウ</t>
    </rPh>
    <rPh sb="2" eb="4">
      <t>ホウホウ</t>
    </rPh>
    <rPh sb="4" eb="6">
      <t>セツメイ</t>
    </rPh>
    <phoneticPr fontId="3"/>
  </si>
  <si>
    <t>その１．</t>
    <phoneticPr fontId="3"/>
  </si>
  <si>
    <t>まず最初に「基本データ」シートに全従業員のデータを入力しておいて下さい。</t>
    <rPh sb="2" eb="4">
      <t>サイショ</t>
    </rPh>
    <rPh sb="6" eb="8">
      <t>キホン</t>
    </rPh>
    <rPh sb="16" eb="17">
      <t>ゼン</t>
    </rPh>
    <rPh sb="17" eb="20">
      <t>ジュウギョウイン</t>
    </rPh>
    <rPh sb="25" eb="27">
      <t>ニュウリョク</t>
    </rPh>
    <rPh sb="32" eb="33">
      <t>クダ</t>
    </rPh>
    <phoneticPr fontId="3"/>
  </si>
  <si>
    <t>従業員データに変更があった場合（毎年の健康診断の結果など）、その都度書替えておいて下さい。</t>
    <rPh sb="0" eb="3">
      <t>ジュウギョウイン</t>
    </rPh>
    <rPh sb="7" eb="9">
      <t>ヘンコウ</t>
    </rPh>
    <rPh sb="13" eb="15">
      <t>バアイ</t>
    </rPh>
    <rPh sb="16" eb="18">
      <t>マイトシ</t>
    </rPh>
    <rPh sb="19" eb="21">
      <t>ケンコウ</t>
    </rPh>
    <rPh sb="21" eb="23">
      <t>シンダン</t>
    </rPh>
    <rPh sb="24" eb="26">
      <t>ケッカ</t>
    </rPh>
    <rPh sb="32" eb="34">
      <t>ツド</t>
    </rPh>
    <rPh sb="34" eb="36">
      <t>カキカ</t>
    </rPh>
    <rPh sb="41" eb="42">
      <t>クダ</t>
    </rPh>
    <phoneticPr fontId="3"/>
  </si>
  <si>
    <t>その２．</t>
    <phoneticPr fontId="3"/>
  </si>
  <si>
    <t>作業員名簿を作成する時に、このシートで作業員を選択して下さい。</t>
    <rPh sb="0" eb="2">
      <t>サギョウ</t>
    </rPh>
    <rPh sb="2" eb="3">
      <t>イン</t>
    </rPh>
    <rPh sb="3" eb="5">
      <t>メイボ</t>
    </rPh>
    <rPh sb="6" eb="8">
      <t>サクセイ</t>
    </rPh>
    <rPh sb="10" eb="11">
      <t>トキ</t>
    </rPh>
    <rPh sb="19" eb="22">
      <t>サギョウイン</t>
    </rPh>
    <rPh sb="23" eb="25">
      <t>センタク</t>
    </rPh>
    <rPh sb="27" eb="28">
      <t>クダ</t>
    </rPh>
    <phoneticPr fontId="3"/>
  </si>
  <si>
    <t>その３．</t>
    <phoneticPr fontId="3"/>
  </si>
  <si>
    <t>下記の内容を入力して下さい。</t>
    <rPh sb="0" eb="2">
      <t>カキ</t>
    </rPh>
    <rPh sb="3" eb="5">
      <t>ナイヨウ</t>
    </rPh>
    <rPh sb="6" eb="8">
      <t>ニュウリョク</t>
    </rPh>
    <rPh sb="10" eb="11">
      <t>クダ</t>
    </rPh>
    <phoneticPr fontId="3"/>
  </si>
  <si>
    <t>作成年月日</t>
    <rPh sb="0" eb="2">
      <t>サクセイ</t>
    </rPh>
    <rPh sb="2" eb="5">
      <t>ネンガッピ</t>
    </rPh>
    <phoneticPr fontId="3"/>
  </si>
  <si>
    <t>提出年月日</t>
    <rPh sb="0" eb="2">
      <t>テイシュツ</t>
    </rPh>
    <rPh sb="2" eb="5">
      <t>ネンガッピ</t>
    </rPh>
    <phoneticPr fontId="3"/>
  </si>
  <si>
    <t>一次会社</t>
    <rPh sb="0" eb="2">
      <t>イチジ</t>
    </rPh>
    <rPh sb="2" eb="4">
      <t>ガイシャ</t>
    </rPh>
    <phoneticPr fontId="3"/>
  </si>
  <si>
    <t>次会社</t>
    <rPh sb="0" eb="1">
      <t>ジ</t>
    </rPh>
    <rPh sb="1" eb="2">
      <t>カイ</t>
    </rPh>
    <rPh sb="2" eb="3">
      <t>シャ</t>
    </rPh>
    <phoneticPr fontId="3"/>
  </si>
  <si>
    <t>越路中学校電気設備工事</t>
    <rPh sb="0" eb="2">
      <t>コシジ</t>
    </rPh>
    <rPh sb="2" eb="5">
      <t>チュウガッコウ</t>
    </rPh>
    <rPh sb="5" eb="7">
      <t>デンキ</t>
    </rPh>
    <rPh sb="7" eb="9">
      <t>セツビ</t>
    </rPh>
    <rPh sb="9" eb="11">
      <t>コウジ</t>
    </rPh>
    <phoneticPr fontId="3"/>
  </si>
  <si>
    <t>白井　太郎</t>
    <rPh sb="0" eb="2">
      <t>シライ</t>
    </rPh>
    <rPh sb="3" eb="5">
      <t>タロウ</t>
    </rPh>
    <phoneticPr fontId="3"/>
  </si>
  <si>
    <t>シライ電設株式会社</t>
    <rPh sb="3" eb="5">
      <t>デンセツ</t>
    </rPh>
    <rPh sb="5" eb="6">
      <t>カブ</t>
    </rPh>
    <rPh sb="6" eb="7">
      <t>シキ</t>
    </rPh>
    <rPh sb="7" eb="9">
      <t>カイシャ</t>
    </rPh>
    <phoneticPr fontId="3"/>
  </si>
  <si>
    <t>大手ゼネコン株式会社</t>
    <rPh sb="0" eb="2">
      <t>オオテ</t>
    </rPh>
    <rPh sb="6" eb="8">
      <t>カブシキ</t>
    </rPh>
    <rPh sb="8" eb="9">
      <t>カイ</t>
    </rPh>
    <rPh sb="9" eb="10">
      <t>シャ</t>
    </rPh>
    <phoneticPr fontId="3"/>
  </si>
  <si>
    <t>次　）</t>
    <phoneticPr fontId="3"/>
  </si>
  <si>
    <t>電工</t>
    <phoneticPr fontId="1"/>
  </si>
  <si>
    <t>同上</t>
    <phoneticPr fontId="1"/>
  </si>
  <si>
    <t>A</t>
    <phoneticPr fontId="21"/>
  </si>
  <si>
    <t>小型車両系建設機械</t>
    <phoneticPr fontId="21"/>
  </si>
  <si>
    <t>職長訓練</t>
    <phoneticPr fontId="1"/>
  </si>
  <si>
    <t>高所作業車(10m以上)</t>
    <phoneticPr fontId="21"/>
  </si>
  <si>
    <t>玉掛作業者(1t以上)</t>
    <phoneticPr fontId="21"/>
  </si>
  <si>
    <t>小型移動式クレーン(5t未満)</t>
    <phoneticPr fontId="1"/>
  </si>
  <si>
    <t>第1種電気工事士</t>
    <phoneticPr fontId="21"/>
  </si>
  <si>
    <t>1級電気施工管理</t>
    <phoneticPr fontId="21"/>
  </si>
  <si>
    <t>有線ﾃﾚﾋﾞｼﾞｮﾝ放送技術者</t>
    <phoneticPr fontId="21"/>
  </si>
  <si>
    <t>電工</t>
    <phoneticPr fontId="3"/>
  </si>
  <si>
    <t>同上</t>
    <phoneticPr fontId="3"/>
  </si>
  <si>
    <t>小型車両系建設機械</t>
    <phoneticPr fontId="3"/>
  </si>
  <si>
    <t>職長訓練</t>
    <phoneticPr fontId="3"/>
  </si>
  <si>
    <t>小型移動式クレーン(5t未満)</t>
    <phoneticPr fontId="21"/>
  </si>
  <si>
    <t>玉掛作業者(1t以上)</t>
    <phoneticPr fontId="3"/>
  </si>
  <si>
    <t>高所作業車(10m以上)</t>
    <phoneticPr fontId="3"/>
  </si>
  <si>
    <t>第1種電気工事士</t>
    <phoneticPr fontId="3"/>
  </si>
  <si>
    <t>2級電気施工管理</t>
    <phoneticPr fontId="3"/>
  </si>
  <si>
    <t>B</t>
    <phoneticPr fontId="3"/>
  </si>
  <si>
    <t>O</t>
    <phoneticPr fontId="3"/>
  </si>
  <si>
    <t>職長訓練</t>
    <phoneticPr fontId="21"/>
  </si>
  <si>
    <t>低圧電気取扱業務</t>
    <phoneticPr fontId="21"/>
  </si>
  <si>
    <t>小型移動式クレーン(5t未満)</t>
    <phoneticPr fontId="3"/>
  </si>
  <si>
    <t>第2種電気工事士</t>
    <phoneticPr fontId="21"/>
  </si>
  <si>
    <t>車両系建設機械運転</t>
    <phoneticPr fontId="3"/>
  </si>
  <si>
    <t>電工</t>
    <phoneticPr fontId="21"/>
  </si>
  <si>
    <t>同上</t>
    <phoneticPr fontId="21"/>
  </si>
  <si>
    <t>第二種酸素欠乏危険作業</t>
    <phoneticPr fontId="21"/>
  </si>
  <si>
    <t>第2種電気工事士</t>
    <phoneticPr fontId="3"/>
  </si>
  <si>
    <t>高所作業車(10m未満)</t>
    <phoneticPr fontId="21"/>
  </si>
  <si>
    <t>2級電気施工管理</t>
    <phoneticPr fontId="21"/>
  </si>
  <si>
    <t>　【従業員のデータ入力】</t>
    <rPh sb="2" eb="5">
      <t>ジュウギョウイン</t>
    </rPh>
    <rPh sb="9" eb="11">
      <t>ニュウリョク</t>
    </rPh>
    <phoneticPr fontId="3"/>
  </si>
  <si>
    <t>　※１従業員データに変更があった場合（毎年の健康診断の結果など）、その都度書替えて上書き保存して下さい。</t>
    <rPh sb="3" eb="6">
      <t>ジュウギョウイン</t>
    </rPh>
    <rPh sb="10" eb="12">
      <t>ヘンコウ</t>
    </rPh>
    <rPh sb="16" eb="18">
      <t>バアイ</t>
    </rPh>
    <rPh sb="19" eb="21">
      <t>マイトシ</t>
    </rPh>
    <rPh sb="22" eb="24">
      <t>ケンコウ</t>
    </rPh>
    <rPh sb="24" eb="26">
      <t>シンダン</t>
    </rPh>
    <rPh sb="27" eb="29">
      <t>ケッカ</t>
    </rPh>
    <rPh sb="35" eb="37">
      <t>ツド</t>
    </rPh>
    <rPh sb="37" eb="39">
      <t>カキカ</t>
    </rPh>
    <rPh sb="41" eb="43">
      <t>ウワガ</t>
    </rPh>
    <rPh sb="44" eb="46">
      <t>ホゾン</t>
    </rPh>
    <rPh sb="48" eb="49">
      <t>クダ</t>
    </rPh>
    <phoneticPr fontId="3"/>
  </si>
  <si>
    <t>　※２Book内に、today()関数を使用しているので、Bookを閉じる際に「・・変更を保存しますか？」と表示されます。従業員データに変更が無ければ「いいえ」でかまいません。</t>
    <rPh sb="7" eb="8">
      <t>ナイ</t>
    </rPh>
    <rPh sb="17" eb="19">
      <t>カンスウ</t>
    </rPh>
    <rPh sb="20" eb="22">
      <t>シヨウ</t>
    </rPh>
    <rPh sb="34" eb="35">
      <t>ト</t>
    </rPh>
    <rPh sb="37" eb="38">
      <t>サイ</t>
    </rPh>
    <rPh sb="42" eb="44">
      <t>ヘンコウ</t>
    </rPh>
    <rPh sb="45" eb="47">
      <t>ホゾン</t>
    </rPh>
    <rPh sb="54" eb="56">
      <t>ヒョウジ</t>
    </rPh>
    <rPh sb="61" eb="64">
      <t>ジュウギョウイン</t>
    </rPh>
    <rPh sb="68" eb="70">
      <t>ヘンコウ</t>
    </rPh>
    <rPh sb="71" eb="72">
      <t>ナ</t>
    </rPh>
    <phoneticPr fontId="3"/>
  </si>
  <si>
    <t>その４．</t>
    <phoneticPr fontId="3"/>
  </si>
  <si>
    <t>白井　次郎</t>
  </si>
  <si>
    <t>白井　三郎</t>
  </si>
  <si>
    <t>白井　四郎</t>
  </si>
  <si>
    <t>白井　五郎</t>
  </si>
  <si>
    <t>白井　六郎</t>
  </si>
  <si>
    <t>白井　七郎</t>
  </si>
  <si>
    <t>白井　八郎</t>
  </si>
  <si>
    <t>白井　九郎</t>
  </si>
  <si>
    <t>白井　十郎</t>
  </si>
  <si>
    <t>白井　一郎</t>
    <rPh sb="0" eb="2">
      <t>しろい</t>
    </rPh>
    <rPh sb="3" eb="5">
      <t>いちろう</t>
    </rPh>
    <phoneticPr fontId="1" type="Hiragana"/>
  </si>
  <si>
    <t>白井　次郎</t>
    <rPh sb="0" eb="2">
      <t>しらい</t>
    </rPh>
    <rPh sb="3" eb="5">
      <t>じろう</t>
    </rPh>
    <phoneticPr fontId="3" type="Hiragana"/>
  </si>
  <si>
    <t>白井　三郎</t>
    <rPh sb="0" eb="2">
      <t>しらい</t>
    </rPh>
    <rPh sb="3" eb="5">
      <t>さぶろう</t>
    </rPh>
    <phoneticPr fontId="3" type="Hiragana"/>
  </si>
  <si>
    <t>白井　四郎</t>
    <rPh sb="0" eb="2">
      <t>しらい</t>
    </rPh>
    <rPh sb="3" eb="5">
      <t>しろう</t>
    </rPh>
    <phoneticPr fontId="3" type="Hiragana"/>
  </si>
  <si>
    <t>白井　五郎</t>
    <rPh sb="0" eb="2">
      <t>しらい</t>
    </rPh>
    <rPh sb="3" eb="5">
      <t>ごろう</t>
    </rPh>
    <phoneticPr fontId="3" type="Hiragana"/>
  </si>
  <si>
    <t>白井　六郎</t>
    <rPh sb="0" eb="2">
      <t>しらい</t>
    </rPh>
    <rPh sb="3" eb="5">
      <t>ろくろう</t>
    </rPh>
    <phoneticPr fontId="3" type="Hiragana"/>
  </si>
  <si>
    <t>白井　七郎</t>
    <rPh sb="0" eb="2">
      <t>しらい</t>
    </rPh>
    <rPh sb="3" eb="4">
      <t>なな</t>
    </rPh>
    <rPh sb="4" eb="5">
      <t>ろう</t>
    </rPh>
    <phoneticPr fontId="3" type="Hiragana"/>
  </si>
  <si>
    <t>白井　八郎</t>
    <rPh sb="0" eb="2">
      <t>しらい</t>
    </rPh>
    <rPh sb="3" eb="5">
      <t>はちろう</t>
    </rPh>
    <phoneticPr fontId="3" type="Hiragana"/>
  </si>
  <si>
    <t>白井　九郎</t>
    <rPh sb="0" eb="2">
      <t>しらい</t>
    </rPh>
    <rPh sb="3" eb="4">
      <t>く</t>
    </rPh>
    <rPh sb="4" eb="5">
      <t>ろう</t>
    </rPh>
    <phoneticPr fontId="3" type="Hiragana"/>
  </si>
  <si>
    <t>白井　十郎</t>
    <rPh sb="0" eb="2">
      <t>しらい</t>
    </rPh>
    <rPh sb="3" eb="5">
      <t>じゅうろう</t>
    </rPh>
    <phoneticPr fontId="21" type="Hiragana"/>
  </si>
  <si>
    <t>青柳　一郎</t>
    <rPh sb="0" eb="2">
      <t>あおやぎ</t>
    </rPh>
    <rPh sb="3" eb="5">
      <t>いちろう</t>
    </rPh>
    <phoneticPr fontId="21" type="Hiragana"/>
  </si>
  <si>
    <t>青柳　次郎</t>
    <rPh sb="0" eb="2">
      <t>あおやぎ</t>
    </rPh>
    <rPh sb="3" eb="5">
      <t>じろう</t>
    </rPh>
    <phoneticPr fontId="21" type="Hiragana"/>
  </si>
  <si>
    <t>青柳　三郎</t>
    <rPh sb="0" eb="2">
      <t>あおやぎ</t>
    </rPh>
    <rPh sb="3" eb="5">
      <t>さぶろう</t>
    </rPh>
    <phoneticPr fontId="3" type="Hiragana"/>
  </si>
  <si>
    <t>青柳　四郎</t>
    <rPh sb="0" eb="2">
      <t>あおやぎ</t>
    </rPh>
    <rPh sb="3" eb="5">
      <t>しろう</t>
    </rPh>
    <phoneticPr fontId="3" type="Hiragana"/>
  </si>
  <si>
    <t>青柳　五郎</t>
    <rPh sb="0" eb="2">
      <t>あおやぎ</t>
    </rPh>
    <rPh sb="3" eb="5">
      <t>ごろう</t>
    </rPh>
    <phoneticPr fontId="3" type="Hiragana"/>
  </si>
  <si>
    <t>青柳　六郎</t>
    <rPh sb="0" eb="2">
      <t>あおやぎ</t>
    </rPh>
    <rPh sb="3" eb="5">
      <t>ろくろう</t>
    </rPh>
    <phoneticPr fontId="3" type="Hiragana"/>
  </si>
  <si>
    <t>青柳　七郎</t>
    <rPh sb="0" eb="2">
      <t>あおやぎ</t>
    </rPh>
    <rPh sb="3" eb="5">
      <t>しちろう</t>
    </rPh>
    <phoneticPr fontId="3" type="Hiragana"/>
  </si>
  <si>
    <t>青柳　八郎</t>
    <rPh sb="0" eb="2">
      <t>あおやぎ</t>
    </rPh>
    <rPh sb="3" eb="5">
      <t>はちろう</t>
    </rPh>
    <phoneticPr fontId="3" type="Hiragana"/>
  </si>
  <si>
    <t>青柳　九郎</t>
    <rPh sb="0" eb="2">
      <t>あおやぎ</t>
    </rPh>
    <rPh sb="3" eb="4">
      <t>く</t>
    </rPh>
    <rPh sb="4" eb="5">
      <t>ろう</t>
    </rPh>
    <phoneticPr fontId="3" type="Hiragana"/>
  </si>
  <si>
    <t>青柳　十郎</t>
    <rPh sb="0" eb="2">
      <t>あおやぎ</t>
    </rPh>
    <rPh sb="3" eb="5">
      <t>じゅうろう</t>
    </rPh>
    <phoneticPr fontId="3" type="Hiragana"/>
  </si>
  <si>
    <t>白井　一平</t>
    <rPh sb="0" eb="2">
      <t>しらい</t>
    </rPh>
    <rPh sb="3" eb="5">
      <t>いっぺい</t>
    </rPh>
    <phoneticPr fontId="21" type="Hiragana"/>
  </si>
  <si>
    <t>白井　仁平</t>
    <rPh sb="0" eb="2">
      <t>しらい</t>
    </rPh>
    <rPh sb="3" eb="5">
      <t>にへい</t>
    </rPh>
    <phoneticPr fontId="21" type="Hiragana"/>
  </si>
  <si>
    <t>白井　三瓶</t>
    <rPh sb="0" eb="2">
      <t>しらい</t>
    </rPh>
    <rPh sb="3" eb="5">
      <t>さんぺい</t>
    </rPh>
    <phoneticPr fontId="21" type="Hiragana"/>
  </si>
  <si>
    <t>白井　与平</t>
    <rPh sb="0" eb="2">
      <t>しらい</t>
    </rPh>
    <rPh sb="3" eb="5">
      <t>よへい</t>
    </rPh>
    <phoneticPr fontId="3" type="Hiragana"/>
  </si>
  <si>
    <t>白井　五平</t>
    <rPh sb="0" eb="2">
      <t>しらい</t>
    </rPh>
    <rPh sb="3" eb="5">
      <t>ごへい</t>
    </rPh>
    <phoneticPr fontId="21" type="Hiragana"/>
  </si>
  <si>
    <t>白井　六平</t>
    <rPh sb="0" eb="2">
      <t>しらい</t>
    </rPh>
    <rPh sb="3" eb="4">
      <t>ろく</t>
    </rPh>
    <rPh sb="4" eb="5">
      <t>へい</t>
    </rPh>
    <phoneticPr fontId="21" type="Hiragana"/>
  </si>
  <si>
    <t>白井　七平</t>
    <rPh sb="0" eb="2">
      <t>しらい</t>
    </rPh>
    <rPh sb="3" eb="4">
      <t>なな</t>
    </rPh>
    <rPh sb="4" eb="5">
      <t>へい</t>
    </rPh>
    <phoneticPr fontId="21" type="Hiragana"/>
  </si>
  <si>
    <t>白井　八平</t>
    <rPh sb="0" eb="2">
      <t>しらい</t>
    </rPh>
    <rPh sb="3" eb="4">
      <t>はち</t>
    </rPh>
    <rPh sb="4" eb="5">
      <t>へい</t>
    </rPh>
    <phoneticPr fontId="21" type="Hiragana"/>
  </si>
  <si>
    <t>白井　九平</t>
    <rPh sb="0" eb="2">
      <t>しらい</t>
    </rPh>
    <rPh sb="3" eb="4">
      <t>く</t>
    </rPh>
    <rPh sb="4" eb="5">
      <t>へい</t>
    </rPh>
    <phoneticPr fontId="21" type="Hiragana"/>
  </si>
  <si>
    <t>白井　十平</t>
    <rPh sb="0" eb="2">
      <t>しらい</t>
    </rPh>
    <rPh sb="3" eb="4">
      <t>じゅう</t>
    </rPh>
    <rPh sb="4" eb="5">
      <t>へい</t>
    </rPh>
    <phoneticPr fontId="21" type="Hiragana"/>
  </si>
  <si>
    <t>しろい　いちろう</t>
  </si>
  <si>
    <t>しらい　じろう</t>
  </si>
  <si>
    <t>しらい　さぶろう</t>
  </si>
  <si>
    <t>しらい　しろう</t>
  </si>
  <si>
    <t>しらい　ごろう</t>
  </si>
  <si>
    <t>しらい　ろくろう</t>
  </si>
  <si>
    <t>しらい　ななろう</t>
  </si>
  <si>
    <t>しらい　はちろう</t>
  </si>
  <si>
    <t>しらい　くろう</t>
  </si>
  <si>
    <t>しらい　じゅうろう</t>
  </si>
  <si>
    <t>あおやぎ　いちろう</t>
  </si>
  <si>
    <t>あおやぎ　じろう</t>
  </si>
  <si>
    <t>あおやぎ　さぶろう</t>
  </si>
  <si>
    <t>あおやぎ　しろう</t>
  </si>
  <si>
    <t>あおやぎ　ごろう</t>
  </si>
  <si>
    <t>あおやぎ　ろくろう</t>
  </si>
  <si>
    <t>あおやぎ　しちろう</t>
  </si>
  <si>
    <t>あおやぎ　はちろう</t>
  </si>
  <si>
    <t>あおやぎ　くろう</t>
  </si>
  <si>
    <t>あおやぎ　じゅうろう</t>
  </si>
  <si>
    <t>しらい　いっぺい</t>
  </si>
  <si>
    <t>しらい　にへい</t>
  </si>
  <si>
    <t>しらい　さんぺい</t>
  </si>
  <si>
    <t>しらい　よへい</t>
  </si>
  <si>
    <t>しらい　ごへい</t>
  </si>
  <si>
    <t>しらい　ろくへい</t>
  </si>
  <si>
    <t>しらい　ななへい</t>
  </si>
  <si>
    <t>しらい　はちへい</t>
  </si>
  <si>
    <t>しらい　くへい</t>
  </si>
  <si>
    <t>しらい　じゅうへい</t>
  </si>
  <si>
    <t>長岡市1-4</t>
  </si>
  <si>
    <t>長岡市1-5</t>
  </si>
  <si>
    <t>長岡市1-6</t>
  </si>
  <si>
    <t>長岡市1-7</t>
  </si>
  <si>
    <t>長岡市1-8</t>
  </si>
  <si>
    <t>長岡市1-9</t>
  </si>
  <si>
    <t>長岡市1-10</t>
  </si>
  <si>
    <t>長岡市小国町2-1</t>
    <rPh sb="0" eb="3">
      <t>ナガオカシ</t>
    </rPh>
    <rPh sb="3" eb="6">
      <t>オグニマチ</t>
    </rPh>
    <phoneticPr fontId="21"/>
  </si>
  <si>
    <t>長岡市小国町2-2</t>
    <rPh sb="0" eb="3">
      <t>ナガオカシ</t>
    </rPh>
    <rPh sb="3" eb="6">
      <t>オグニマチ</t>
    </rPh>
    <phoneticPr fontId="21"/>
  </si>
  <si>
    <t>長岡市小国町2-3</t>
    <rPh sb="0" eb="3">
      <t>ナガオカシ</t>
    </rPh>
    <rPh sb="3" eb="6">
      <t>オグニマチ</t>
    </rPh>
    <phoneticPr fontId="21"/>
  </si>
  <si>
    <t>長岡市小国町2-4</t>
    <rPh sb="0" eb="3">
      <t>ナガオカシ</t>
    </rPh>
    <rPh sb="3" eb="6">
      <t>オグニマチ</t>
    </rPh>
    <phoneticPr fontId="21"/>
  </si>
  <si>
    <t>長岡市小国町2-5</t>
    <rPh sb="0" eb="3">
      <t>ナガオカシ</t>
    </rPh>
    <rPh sb="3" eb="6">
      <t>オグニマチ</t>
    </rPh>
    <phoneticPr fontId="21"/>
  </si>
  <si>
    <t>長岡市小国町2-6</t>
    <rPh sb="0" eb="3">
      <t>ナガオカシ</t>
    </rPh>
    <rPh sb="3" eb="6">
      <t>オグニマチ</t>
    </rPh>
    <phoneticPr fontId="21"/>
  </si>
  <si>
    <t>長岡市小国町2-7</t>
    <rPh sb="0" eb="3">
      <t>ナガオカシ</t>
    </rPh>
    <rPh sb="3" eb="6">
      <t>オグニマチ</t>
    </rPh>
    <phoneticPr fontId="21"/>
  </si>
  <si>
    <t>長岡市小国町2-8</t>
    <rPh sb="0" eb="3">
      <t>ナガオカシ</t>
    </rPh>
    <rPh sb="3" eb="6">
      <t>オグニマチ</t>
    </rPh>
    <phoneticPr fontId="21"/>
  </si>
  <si>
    <t>長岡市小国町2-9</t>
    <rPh sb="0" eb="3">
      <t>ナガオカシ</t>
    </rPh>
    <rPh sb="3" eb="6">
      <t>オグニマチ</t>
    </rPh>
    <phoneticPr fontId="21"/>
  </si>
  <si>
    <t>長岡市小国町2-10</t>
    <rPh sb="0" eb="3">
      <t>ナガオカシ</t>
    </rPh>
    <rPh sb="3" eb="6">
      <t>オグニマチ</t>
    </rPh>
    <phoneticPr fontId="21"/>
  </si>
  <si>
    <t>長岡市越路3-1</t>
    <rPh sb="0" eb="3">
      <t>ナガオカシ</t>
    </rPh>
    <rPh sb="3" eb="5">
      <t>コシジ</t>
    </rPh>
    <phoneticPr fontId="21"/>
  </si>
  <si>
    <t>長岡市越路3-2</t>
    <rPh sb="0" eb="3">
      <t>ナガオカシ</t>
    </rPh>
    <rPh sb="3" eb="5">
      <t>コシジ</t>
    </rPh>
    <phoneticPr fontId="21"/>
  </si>
  <si>
    <t>長岡市越路3-3</t>
    <rPh sb="0" eb="3">
      <t>ナガオカシ</t>
    </rPh>
    <rPh sb="3" eb="5">
      <t>コシジ</t>
    </rPh>
    <phoneticPr fontId="21"/>
  </si>
  <si>
    <t>長岡市越路3-4</t>
    <rPh sb="0" eb="3">
      <t>ナガオカシ</t>
    </rPh>
    <rPh sb="3" eb="5">
      <t>コシジ</t>
    </rPh>
    <phoneticPr fontId="21"/>
  </si>
  <si>
    <t>長岡市越路3-5</t>
    <rPh sb="0" eb="3">
      <t>ナガオカシ</t>
    </rPh>
    <rPh sb="3" eb="5">
      <t>コシジ</t>
    </rPh>
    <phoneticPr fontId="21"/>
  </si>
  <si>
    <t>長岡市越路3-6</t>
    <rPh sb="0" eb="3">
      <t>ナガオカシ</t>
    </rPh>
    <rPh sb="3" eb="5">
      <t>コシジ</t>
    </rPh>
    <phoneticPr fontId="21"/>
  </si>
  <si>
    <t>長岡市越路3-7</t>
    <rPh sb="0" eb="3">
      <t>ナガオカシ</t>
    </rPh>
    <rPh sb="3" eb="5">
      <t>コシジ</t>
    </rPh>
    <phoneticPr fontId="21"/>
  </si>
  <si>
    <t>長岡市越路3-8</t>
    <rPh sb="0" eb="3">
      <t>ナガオカシ</t>
    </rPh>
    <rPh sb="3" eb="5">
      <t>コシジ</t>
    </rPh>
    <phoneticPr fontId="21"/>
  </si>
  <si>
    <t>長岡市越路3-9</t>
    <rPh sb="0" eb="3">
      <t>ナガオカシ</t>
    </rPh>
    <rPh sb="3" eb="5">
      <t>コシジ</t>
    </rPh>
    <phoneticPr fontId="21"/>
  </si>
  <si>
    <t>長岡市越路3-10</t>
    <rPh sb="0" eb="3">
      <t>ナガオカシ</t>
    </rPh>
    <rPh sb="3" eb="5">
      <t>コシジ</t>
    </rPh>
    <phoneticPr fontId="21"/>
  </si>
  <si>
    <t>0258-11-0001</t>
    <phoneticPr fontId="21"/>
  </si>
  <si>
    <t>0258-11-0002</t>
  </si>
  <si>
    <t>0258-11-0003</t>
  </si>
  <si>
    <t>0258-11-0004</t>
  </si>
  <si>
    <t>0258-11-0005</t>
  </si>
  <si>
    <t>0258-11-0006</t>
  </si>
  <si>
    <t>0258-11-0007</t>
  </si>
  <si>
    <t>0258-11-0008</t>
  </si>
  <si>
    <t>0258-11-0009</t>
  </si>
  <si>
    <t>0258-11-0010</t>
  </si>
  <si>
    <t>0258-11-0011</t>
  </si>
  <si>
    <t>0258-11-0012</t>
  </si>
  <si>
    <t>0258-11-0013</t>
  </si>
  <si>
    <t>0258-11-0014</t>
  </si>
  <si>
    <t>0258-11-0015</t>
  </si>
  <si>
    <t>0258-11-0016</t>
  </si>
  <si>
    <t>0258-11-0017</t>
  </si>
  <si>
    <t>0258-11-0018</t>
  </si>
  <si>
    <t>0258-11-0019</t>
  </si>
  <si>
    <t>0258-11-0020</t>
  </si>
  <si>
    <t>0258-11-0021</t>
  </si>
  <si>
    <t>0258-11-0022</t>
  </si>
  <si>
    <t>0258-11-0023</t>
  </si>
  <si>
    <t>0258-11-0024</t>
  </si>
  <si>
    <t>0258-11-0025</t>
  </si>
  <si>
    <t>0258-11-0026</t>
  </si>
  <si>
    <t>0258-11-0027</t>
  </si>
  <si>
    <t>0258-11-0028</t>
  </si>
  <si>
    <t>0258-11-0029</t>
  </si>
  <si>
    <t>0258-11-0030</t>
  </si>
  <si>
    <t>長岡市来迎寺11-6</t>
    <rPh sb="0" eb="3">
      <t>ナガオカシ</t>
    </rPh>
    <rPh sb="3" eb="6">
      <t>ライコウジ</t>
    </rPh>
    <phoneticPr fontId="3"/>
  </si>
  <si>
    <t>長岡市来迎寺11-7</t>
    <rPh sb="0" eb="3">
      <t>ナガオカシ</t>
    </rPh>
    <rPh sb="3" eb="6">
      <t>ライコウジ</t>
    </rPh>
    <phoneticPr fontId="3"/>
  </si>
  <si>
    <t>長岡市来迎寺11-8</t>
    <rPh sb="0" eb="3">
      <t>ナガオカシ</t>
    </rPh>
    <rPh sb="3" eb="6">
      <t>ライコウジ</t>
    </rPh>
    <phoneticPr fontId="3"/>
  </si>
  <si>
    <t>長岡市来迎寺11-9</t>
    <rPh sb="0" eb="3">
      <t>ナガオカシ</t>
    </rPh>
    <rPh sb="3" eb="6">
      <t>ライコウジ</t>
    </rPh>
    <phoneticPr fontId="3"/>
  </si>
  <si>
    <t>長岡市来迎寺11-10</t>
    <rPh sb="0" eb="3">
      <t>ナガオカシ</t>
    </rPh>
    <rPh sb="3" eb="6">
      <t>ライコウジ</t>
    </rPh>
    <phoneticPr fontId="3"/>
  </si>
  <si>
    <t>0258-92-0006</t>
  </si>
  <si>
    <t>0258-92-0007</t>
  </si>
  <si>
    <t>0258-92-0008</t>
  </si>
  <si>
    <t>0258-92-0009</t>
  </si>
  <si>
    <t>0258-92-0010</t>
  </si>
  <si>
    <t>AB</t>
    <phoneticPr fontId="3"/>
  </si>
  <si>
    <t>作業員人数により、何ページ印刷するのか設定して下さい。</t>
    <rPh sb="0" eb="2">
      <t>サギョウ</t>
    </rPh>
    <rPh sb="2" eb="3">
      <t>イン</t>
    </rPh>
    <rPh sb="3" eb="5">
      <t>ニンズウ</t>
    </rPh>
    <rPh sb="9" eb="10">
      <t>ナン</t>
    </rPh>
    <rPh sb="13" eb="15">
      <t>インサツ</t>
    </rPh>
    <rPh sb="19" eb="21">
      <t>セッテイ</t>
    </rPh>
    <rPh sb="23" eb="24">
      <t>クダ</t>
    </rPh>
    <phoneticPr fontId="3"/>
  </si>
  <si>
    <t>10人まで</t>
    <rPh sb="2" eb="3">
      <t>ニン</t>
    </rPh>
    <phoneticPr fontId="3"/>
  </si>
  <si>
    <t>１ページ印刷</t>
    <rPh sb="4" eb="6">
      <t>インサツ</t>
    </rPh>
    <phoneticPr fontId="3"/>
  </si>
  <si>
    <t>20人まで</t>
    <rPh sb="2" eb="3">
      <t>ニン</t>
    </rPh>
    <phoneticPr fontId="3"/>
  </si>
  <si>
    <t>30人まで</t>
    <rPh sb="2" eb="3">
      <t>ニン</t>
    </rPh>
    <phoneticPr fontId="3"/>
  </si>
  <si>
    <t>１ページ・２ページ印刷</t>
    <rPh sb="9" eb="11">
      <t>インサツ</t>
    </rPh>
    <phoneticPr fontId="3"/>
  </si>
  <si>
    <t>１ページ・２ページ・３ページ印刷</t>
    <rPh sb="14" eb="16">
      <t>インサツ</t>
    </rPh>
    <phoneticPr fontId="3"/>
  </si>
  <si>
    <t>その５．</t>
  </si>
  <si>
    <t>「作業員名簿」シートを開き、Excelメニューより「印刷」して下さい。</t>
    <rPh sb="1" eb="3">
      <t>サギョウ</t>
    </rPh>
    <rPh sb="3" eb="4">
      <t>イン</t>
    </rPh>
    <rPh sb="4" eb="6">
      <t>メイボ</t>
    </rPh>
    <rPh sb="11" eb="12">
      <t>ヒラ</t>
    </rPh>
    <rPh sb="26" eb="28">
      <t>インサツ</t>
    </rPh>
    <rPh sb="31" eb="32">
      <t>クダ</t>
    </rPh>
    <phoneticPr fontId="3"/>
  </si>
  <si>
    <t>「(別紙)」シートを開き、Excelメニューより「印刷」して下さい。</t>
    <rPh sb="2" eb="4">
      <t>ベッシ</t>
    </rPh>
    <rPh sb="10" eb="11">
      <t>ヒラ</t>
    </rPh>
    <rPh sb="25" eb="27">
      <t>インサツ</t>
    </rPh>
    <rPh sb="30" eb="31">
      <t>クダ</t>
    </rPh>
    <phoneticPr fontId="3"/>
  </si>
  <si>
    <t>用紙サイズはA3に設定してあります。</t>
    <rPh sb="0" eb="2">
      <t>ヨウシ</t>
    </rPh>
    <rPh sb="9" eb="11">
      <t>セッテイ</t>
    </rPh>
    <phoneticPr fontId="3"/>
  </si>
  <si>
    <t>用紙サイズはA4に設定してあります。</t>
    <rPh sb="0" eb="2">
      <t>ヨウシ</t>
    </rPh>
    <rPh sb="9" eb="11">
      <t>セッテイ</t>
    </rPh>
    <phoneticPr fontId="3"/>
  </si>
  <si>
    <t>作業員を選択して下さい。</t>
    <rPh sb="0" eb="3">
      <t>サギョウイン</t>
    </rPh>
    <rPh sb="4" eb="6">
      <t>センタク</t>
    </rPh>
    <rPh sb="8" eb="9">
      <t>クダ</t>
    </rPh>
    <phoneticPr fontId="3"/>
  </si>
  <si>
    <t>「ドロップダウンボタン」をクリックしてリストから作業員を選択して下さい。</t>
    <rPh sb="24" eb="26">
      <t>サギョウ</t>
    </rPh>
    <rPh sb="26" eb="27">
      <t>イン</t>
    </rPh>
    <rPh sb="28" eb="30">
      <t>センタク</t>
    </rPh>
    <rPh sb="32" eb="33">
      <t>クダ</t>
    </rPh>
    <phoneticPr fontId="3"/>
  </si>
  <si>
    <t>二</t>
  </si>
  <si>
    <t>※1</t>
    <phoneticPr fontId="3"/>
  </si>
  <si>
    <t>職種</t>
    <rPh sb="0" eb="2">
      <t>ショクシュ</t>
    </rPh>
    <phoneticPr fontId="3"/>
  </si>
  <si>
    <t>５．資格・免許等の写しを添付することになるが、その場で本証とチェック出来れば不要。</t>
  </si>
  <si>
    <t>６．建退共手帳所有の有無については、該当するものに○で囲む。</t>
  </si>
  <si>
    <t>７．左欄に健康保険の名称（健康保険組合、協会けんぽ、建設国保、国民健康保険）、右欄に健康保険被保険者証の番号の下４けた</t>
    <rPh sb="2" eb="3">
      <t>ヒダリ</t>
    </rPh>
    <rPh sb="3" eb="4">
      <t>ラン</t>
    </rPh>
    <rPh sb="5" eb="7">
      <t>ケンコウ</t>
    </rPh>
    <rPh sb="7" eb="9">
      <t>ホケン</t>
    </rPh>
    <rPh sb="10" eb="12">
      <t>メイショウ</t>
    </rPh>
    <rPh sb="13" eb="15">
      <t>ケンコウ</t>
    </rPh>
    <rPh sb="15" eb="17">
      <t>ホケン</t>
    </rPh>
    <rPh sb="17" eb="19">
      <t>クミアイ</t>
    </rPh>
    <rPh sb="20" eb="22">
      <t>キョウカイ</t>
    </rPh>
    <rPh sb="26" eb="28">
      <t>ケンセツ</t>
    </rPh>
    <rPh sb="28" eb="30">
      <t>コクホ</t>
    </rPh>
    <rPh sb="31" eb="33">
      <t>コクミン</t>
    </rPh>
    <rPh sb="33" eb="35">
      <t>ケンコウ</t>
    </rPh>
    <rPh sb="35" eb="37">
      <t>ホケン</t>
    </rPh>
    <rPh sb="39" eb="40">
      <t>ミギ</t>
    </rPh>
    <rPh sb="40" eb="41">
      <t>ラン</t>
    </rPh>
    <rPh sb="42" eb="44">
      <t>ケンコウ</t>
    </rPh>
    <rPh sb="44" eb="46">
      <t>ホケン</t>
    </rPh>
    <rPh sb="46" eb="47">
      <t>ヒ</t>
    </rPh>
    <rPh sb="47" eb="49">
      <t>ホケン</t>
    </rPh>
    <rPh sb="49" eb="50">
      <t>シャ</t>
    </rPh>
    <rPh sb="50" eb="51">
      <t>ショウ</t>
    </rPh>
    <rPh sb="52" eb="54">
      <t>バンゴウ</t>
    </rPh>
    <rPh sb="55" eb="56">
      <t>シモ</t>
    </rPh>
    <phoneticPr fontId="4"/>
  </si>
  <si>
    <t>　（番号が４桁以下の場合は当該番号）を記載。上記の保険に加入しておらず、後期高齢者である等により、国民健康保険の適用</t>
    <rPh sb="2" eb="4">
      <t>バンゴウ</t>
    </rPh>
    <rPh sb="6" eb="7">
      <t>ケタ</t>
    </rPh>
    <rPh sb="7" eb="9">
      <t>イカ</t>
    </rPh>
    <rPh sb="10" eb="12">
      <t>バアイ</t>
    </rPh>
    <rPh sb="13" eb="15">
      <t>トウガイ</t>
    </rPh>
    <rPh sb="15" eb="17">
      <t>バンゴウ</t>
    </rPh>
    <rPh sb="19" eb="21">
      <t>キサイ</t>
    </rPh>
    <rPh sb="22" eb="24">
      <t>ジョウキ</t>
    </rPh>
    <rPh sb="25" eb="27">
      <t>ホケン</t>
    </rPh>
    <rPh sb="28" eb="30">
      <t>カニュウ</t>
    </rPh>
    <rPh sb="36" eb="38">
      <t>コウキ</t>
    </rPh>
    <rPh sb="38" eb="41">
      <t>コウレイシャ</t>
    </rPh>
    <rPh sb="44" eb="45">
      <t>トウ</t>
    </rPh>
    <rPh sb="49" eb="51">
      <t>コクミン</t>
    </rPh>
    <rPh sb="51" eb="53">
      <t>ケンコウ</t>
    </rPh>
    <rPh sb="53" eb="55">
      <t>ホケン</t>
    </rPh>
    <rPh sb="56" eb="58">
      <t>テキヨウ</t>
    </rPh>
    <phoneticPr fontId="4"/>
  </si>
  <si>
    <t>　　除外である場合には、左欄に「適応除外」と記載。</t>
    <rPh sb="2" eb="4">
      <t>ジョガイ</t>
    </rPh>
    <rPh sb="7" eb="9">
      <t>バアイ</t>
    </rPh>
    <rPh sb="12" eb="14">
      <t>ヒダリラン</t>
    </rPh>
    <rPh sb="16" eb="18">
      <t>テキオウ</t>
    </rPh>
    <rPh sb="18" eb="20">
      <t>ジョガイ</t>
    </rPh>
    <rPh sb="22" eb="24">
      <t>キサイ</t>
    </rPh>
    <phoneticPr fontId="4"/>
  </si>
  <si>
    <t>８．左欄に年金保険の名称（厚生年金、国民年金）を記載。各年金の受給者である場合は、左欄に「受給者」と記載。</t>
    <rPh sb="2" eb="4">
      <t>ヒダリラン</t>
    </rPh>
    <rPh sb="5" eb="7">
      <t>ネンキン</t>
    </rPh>
    <rPh sb="7" eb="9">
      <t>ホケン</t>
    </rPh>
    <rPh sb="10" eb="12">
      <t>メイショウ</t>
    </rPh>
    <rPh sb="13" eb="15">
      <t>コウセイ</t>
    </rPh>
    <rPh sb="15" eb="17">
      <t>ネンキン</t>
    </rPh>
    <rPh sb="18" eb="20">
      <t>コクミン</t>
    </rPh>
    <rPh sb="20" eb="22">
      <t>ネンキン</t>
    </rPh>
    <rPh sb="24" eb="26">
      <t>キサイ</t>
    </rPh>
    <rPh sb="27" eb="28">
      <t>カク</t>
    </rPh>
    <rPh sb="28" eb="30">
      <t>ネンキン</t>
    </rPh>
    <rPh sb="31" eb="34">
      <t>ジュキュウシャ</t>
    </rPh>
    <rPh sb="37" eb="39">
      <t>バアイ</t>
    </rPh>
    <rPh sb="41" eb="43">
      <t>ヒダリラン</t>
    </rPh>
    <rPh sb="45" eb="48">
      <t>ジュキュウシャ</t>
    </rPh>
    <rPh sb="50" eb="52">
      <t>キサイ</t>
    </rPh>
    <phoneticPr fontId="4"/>
  </si>
  <si>
    <t>９．右欄に被保険者番号の下４けたを記載。（日雇労働被保険者の場合には左欄に「日雇保険」と記載）事業主である等により雇用</t>
    <rPh sb="2" eb="3">
      <t>ミギ</t>
    </rPh>
    <rPh sb="3" eb="4">
      <t>ラン</t>
    </rPh>
    <rPh sb="5" eb="9">
      <t>ヒホケンシャ</t>
    </rPh>
    <rPh sb="9" eb="11">
      <t>バンゴウ</t>
    </rPh>
    <rPh sb="12" eb="13">
      <t>シモ</t>
    </rPh>
    <rPh sb="17" eb="19">
      <t>キサイ</t>
    </rPh>
    <rPh sb="21" eb="23">
      <t>ヒヤト</t>
    </rPh>
    <rPh sb="23" eb="25">
      <t>ロウドウ</t>
    </rPh>
    <rPh sb="25" eb="29">
      <t>ヒホケンシャ</t>
    </rPh>
    <rPh sb="30" eb="32">
      <t>バアイ</t>
    </rPh>
    <rPh sb="34" eb="36">
      <t>ヒダリラン</t>
    </rPh>
    <rPh sb="38" eb="40">
      <t>ヒヤト</t>
    </rPh>
    <rPh sb="40" eb="42">
      <t>ホケン</t>
    </rPh>
    <rPh sb="44" eb="46">
      <t>キサイ</t>
    </rPh>
    <rPh sb="47" eb="50">
      <t>ジギョウヌシ</t>
    </rPh>
    <rPh sb="53" eb="54">
      <t>トウ</t>
    </rPh>
    <rPh sb="57" eb="59">
      <t>コヨウ</t>
    </rPh>
    <phoneticPr fontId="4"/>
  </si>
  <si>
    <t>　　保険の適用除外である場合には左欄に「適用除外」と記載。</t>
    <rPh sb="2" eb="4">
      <t>ホケン</t>
    </rPh>
    <rPh sb="5" eb="7">
      <t>テキヨウ</t>
    </rPh>
    <rPh sb="7" eb="9">
      <t>ジョガイ</t>
    </rPh>
    <rPh sb="12" eb="14">
      <t>バアイ</t>
    </rPh>
    <rPh sb="16" eb="18">
      <t>ヒダリラン</t>
    </rPh>
    <rPh sb="20" eb="22">
      <t>テキヨウ</t>
    </rPh>
    <rPh sb="22" eb="24">
      <t>ジョガイ</t>
    </rPh>
    <rPh sb="26" eb="28">
      <t>キサイ</t>
    </rPh>
    <phoneticPr fontId="4"/>
  </si>
  <si>
    <t>低圧電気取扱業務</t>
    <phoneticPr fontId="3"/>
  </si>
  <si>
    <t>[建退共加入の有無</t>
    <rPh sb="1" eb="4">
      <t>ケンタイキョウ</t>
    </rPh>
    <rPh sb="4" eb="6">
      <t>カニュウ</t>
    </rPh>
    <rPh sb="7" eb="9">
      <t>ウム</t>
    </rPh>
    <phoneticPr fontId="3"/>
  </si>
  <si>
    <t>]</t>
  </si>
  <si>
    <t>]</t>
    <phoneticPr fontId="3"/>
  </si>
  <si>
    <r>
      <t>健康保険</t>
    </r>
    <r>
      <rPr>
        <vertAlign val="superscript"/>
        <sz val="9"/>
        <rFont val="ＭＳ 明朝"/>
        <family val="1"/>
        <charset val="128"/>
      </rPr>
      <t>7</t>
    </r>
    <r>
      <rPr>
        <sz val="9"/>
        <rFont val="ＭＳ 明朝"/>
        <family val="1"/>
        <charset val="128"/>
      </rPr>
      <t xml:space="preserve">
年金保険</t>
    </r>
    <r>
      <rPr>
        <vertAlign val="superscript"/>
        <sz val="9"/>
        <rFont val="ＭＳ 明朝"/>
        <family val="1"/>
        <charset val="128"/>
      </rPr>
      <t>8</t>
    </r>
    <r>
      <rPr>
        <sz val="9"/>
        <rFont val="ＭＳ 明朝"/>
        <family val="1"/>
        <charset val="128"/>
      </rPr>
      <t xml:space="preserve">
雇用保険</t>
    </r>
    <r>
      <rPr>
        <vertAlign val="superscript"/>
        <sz val="9"/>
        <rFont val="ＭＳ 明朝"/>
        <family val="1"/>
        <charset val="128"/>
      </rPr>
      <t>9</t>
    </r>
    <rPh sb="0" eb="2">
      <t>ケンコウ</t>
    </rPh>
    <rPh sb="2" eb="4">
      <t>ホケン</t>
    </rPh>
    <rPh sb="6" eb="8">
      <t>ネンキン</t>
    </rPh>
    <rPh sb="8" eb="10">
      <t>ホケン</t>
    </rPh>
    <rPh sb="12" eb="14">
      <t>コヨウ</t>
    </rPh>
    <rPh sb="14" eb="16">
      <t>ホケン</t>
    </rPh>
    <phoneticPr fontId="3"/>
  </si>
  <si>
    <t>健康保険
の種類</t>
    <rPh sb="0" eb="2">
      <t>ケンコウ</t>
    </rPh>
    <rPh sb="2" eb="4">
      <t>ホケン</t>
    </rPh>
    <rPh sb="6" eb="8">
      <t>シュルイ</t>
    </rPh>
    <phoneticPr fontId="3"/>
  </si>
  <si>
    <t>適用除外</t>
  </si>
  <si>
    <t>健康保険組合</t>
  </si>
  <si>
    <t>協会けんぽ</t>
  </si>
  <si>
    <t>－</t>
  </si>
  <si>
    <t>－</t>
    <phoneticPr fontId="3"/>
  </si>
  <si>
    <t>建設国保</t>
  </si>
  <si>
    <t>厚生年金</t>
    <phoneticPr fontId="3"/>
  </si>
  <si>
    <t>国民年金</t>
  </si>
  <si>
    <t>受給者</t>
  </si>
  <si>
    <t>年金保険
の種類</t>
    <rPh sb="0" eb="2">
      <t>ネンキン</t>
    </rPh>
    <rPh sb="2" eb="4">
      <t>ホケン</t>
    </rPh>
    <rPh sb="6" eb="8">
      <t>シュルイ</t>
    </rPh>
    <phoneticPr fontId="3"/>
  </si>
  <si>
    <t>雇用保険
の種類</t>
    <rPh sb="0" eb="2">
      <t>コヨウ</t>
    </rPh>
    <rPh sb="2" eb="4">
      <t>ホケン</t>
    </rPh>
    <rPh sb="6" eb="8">
      <t>シュルイ</t>
    </rPh>
    <phoneticPr fontId="3"/>
  </si>
  <si>
    <t>　　</t>
  </si>
  <si>
    <t>日雇保険</t>
  </si>
  <si>
    <t>建退共加入の有無</t>
    <rPh sb="0" eb="3">
      <t>ケンタイキョウ</t>
    </rPh>
    <rPh sb="3" eb="5">
      <t>カニュウ</t>
    </rPh>
    <rPh sb="6" eb="8">
      <t>ウム</t>
    </rPh>
    <phoneticPr fontId="3"/>
  </si>
  <si>
    <t>有</t>
  </si>
  <si>
    <t>無</t>
  </si>
  <si>
    <t>建退共
加入の有無</t>
    <rPh sb="0" eb="3">
      <t>ケンタイキョウ</t>
    </rPh>
    <rPh sb="4" eb="6">
      <t>カニュウ</t>
    </rPh>
    <rPh sb="7" eb="9">
      <t>ウム</t>
    </rPh>
    <phoneticPr fontId="3"/>
  </si>
  <si>
    <t>建退共
手帳
所有の
有無</t>
  </si>
  <si>
    <t>「全建統一様式　第５号」(保険種類・番号欄付)の印刷</t>
    <rPh sb="1" eb="2">
      <t>ゼン</t>
    </rPh>
    <rPh sb="2" eb="3">
      <t>ケン</t>
    </rPh>
    <rPh sb="3" eb="5">
      <t>トウイツ</t>
    </rPh>
    <rPh sb="5" eb="7">
      <t>ヨウシキ</t>
    </rPh>
    <rPh sb="8" eb="9">
      <t>ダイ</t>
    </rPh>
    <rPh sb="10" eb="11">
      <t>ゴウ</t>
    </rPh>
    <rPh sb="13" eb="15">
      <t>ホケン</t>
    </rPh>
    <rPh sb="15" eb="17">
      <t>シュルイ</t>
    </rPh>
    <rPh sb="18" eb="20">
      <t>バンゴウ</t>
    </rPh>
    <rPh sb="20" eb="21">
      <t>ラン</t>
    </rPh>
    <rPh sb="21" eb="22">
      <t>ツキ</t>
    </rPh>
    <rPh sb="24" eb="26">
      <t>インサツ</t>
    </rPh>
    <phoneticPr fontId="3"/>
  </si>
  <si>
    <r>
      <t>「第５号　別紙」の印刷　</t>
    </r>
    <r>
      <rPr>
        <b/>
        <sz val="11"/>
        <color indexed="30"/>
        <rFont val="ＭＳ Ｐゴシック"/>
        <family val="3"/>
        <charset val="128"/>
      </rPr>
      <t>※作業員名簿に保険種類・番号欄　があるので、別途必要な場合のみ印刷してください。</t>
    </r>
    <rPh sb="1" eb="2">
      <t>ダイ</t>
    </rPh>
    <rPh sb="3" eb="4">
      <t>ゴウ</t>
    </rPh>
    <rPh sb="5" eb="7">
      <t>ベッシ</t>
    </rPh>
    <rPh sb="9" eb="11">
      <t>インサツ</t>
    </rPh>
    <rPh sb="13" eb="18">
      <t>サギョウインメイボ</t>
    </rPh>
    <rPh sb="19" eb="21">
      <t>ホケン</t>
    </rPh>
    <rPh sb="21" eb="23">
      <t>シュルイ</t>
    </rPh>
    <rPh sb="24" eb="26">
      <t>バンゴウ</t>
    </rPh>
    <rPh sb="26" eb="27">
      <t>ラン</t>
    </rPh>
    <rPh sb="34" eb="36">
      <t>ベット</t>
    </rPh>
    <rPh sb="36" eb="38">
      <t>ヒツヨウ</t>
    </rPh>
    <rPh sb="39" eb="41">
      <t>バアイ</t>
    </rPh>
    <rPh sb="43" eb="45">
      <t>インサツ</t>
    </rPh>
    <phoneticPr fontId="3"/>
  </si>
  <si>
    <t>(</t>
    <phoneticPr fontId="3"/>
  </si>
  <si>
    <t>)作成</t>
    <rPh sb="1" eb="3">
      <t>サクセイ</t>
    </rPh>
    <phoneticPr fontId="3"/>
  </si>
  <si>
    <t>※2019/5/1の形式で。未入力の場合は、本日の日付になります。</t>
    <rPh sb="10" eb="12">
      <t>ケイシキ</t>
    </rPh>
    <rPh sb="14" eb="17">
      <t>ミニュウリョク</t>
    </rPh>
    <rPh sb="18" eb="20">
      <t>バアイ</t>
    </rPh>
    <rPh sb="22" eb="24">
      <t>ホンジツ</t>
    </rPh>
    <rPh sb="25" eb="27">
      <t>ヒヅケ</t>
    </rPh>
    <phoneticPr fontId="3"/>
  </si>
  <si>
    <t>※2019/5/1の形式で。</t>
    <rPh sb="10" eb="12">
      <t>ケイシキ</t>
    </rPh>
    <phoneticPr fontId="3"/>
  </si>
  <si>
    <t>有</t>
    <phoneticPr fontId="3"/>
  </si>
  <si>
    <t>今までは37まで</t>
    <rPh sb="0" eb="1">
      <t>イマ</t>
    </rPh>
    <phoneticPr fontId="3"/>
  </si>
  <si>
    <t>⑤</t>
    <phoneticPr fontId="3"/>
  </si>
  <si>
    <t>⑥</t>
    <phoneticPr fontId="3"/>
  </si>
  <si>
    <t>アーク溶接</t>
    <rPh sb="3" eb="5">
      <t>ヨウセツ</t>
    </rPh>
    <phoneticPr fontId="3"/>
  </si>
  <si>
    <t>ﾌｫｰｸﾘﾌﾄ(1t未満)</t>
    <rPh sb="10" eb="12">
      <t>ミマン</t>
    </rPh>
    <phoneticPr fontId="3"/>
  </si>
  <si>
    <t>小型ボイラー</t>
    <rPh sb="0" eb="2">
      <t>コガタ</t>
    </rPh>
    <phoneticPr fontId="3"/>
  </si>
  <si>
    <t>ガス溶接</t>
    <rPh sb="2" eb="4">
      <t>ヨウセツ</t>
    </rPh>
    <phoneticPr fontId="3"/>
  </si>
  <si>
    <t>ショベルローダー(1t以上)</t>
    <rPh sb="11" eb="13">
      <t>イジョウ</t>
    </rPh>
    <phoneticPr fontId="3"/>
  </si>
  <si>
    <t>不整地運搬車(１t未満)</t>
    <rPh sb="9" eb="11">
      <t>ミマン</t>
    </rPh>
    <phoneticPr fontId="3"/>
  </si>
  <si>
    <t>施工体制台帳様式例-6</t>
    <phoneticPr fontId="3"/>
  </si>
  <si>
    <t>作　　業　　員　　名　　簿</t>
    <phoneticPr fontId="3"/>
  </si>
  <si>
    <t>元請
確認欄</t>
    <phoneticPr fontId="3"/>
  </si>
  <si>
    <t>更新日</t>
    <rPh sb="0" eb="3">
      <t>コウシンビ</t>
    </rPh>
    <phoneticPr fontId="30"/>
  </si>
  <si>
    <t>事業所の名称
・現場ID</t>
    <rPh sb="8" eb="10">
      <t>ゲンバ</t>
    </rPh>
    <phoneticPr fontId="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</si>
  <si>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</si>
  <si>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所長名</t>
  </si>
  <si>
    <t>一次会社名</t>
    <rPh sb="0" eb="1">
      <t>イチ</t>
    </rPh>
    <phoneticPr fontId="3"/>
  </si>
  <si>
    <t>次)会社名</t>
    <phoneticPr fontId="3"/>
  </si>
  <si>
    <t>・事業者ID</t>
    <phoneticPr fontId="3"/>
  </si>
  <si>
    <t>番号</t>
    <rPh sb="0" eb="1">
      <t>バン</t>
    </rPh>
    <rPh sb="1" eb="2">
      <t>ゴウ</t>
    </rPh>
    <phoneticPr fontId="3"/>
  </si>
  <si>
    <t>ふりがな</t>
    <phoneticPr fontId="3"/>
  </si>
  <si>
    <t>職種</t>
  </si>
  <si>
    <t>※</t>
    <phoneticPr fontId="3"/>
  </si>
  <si>
    <t>生年月日</t>
    <phoneticPr fontId="3"/>
  </si>
  <si>
    <t>健康保険</t>
    <rPh sb="0" eb="2">
      <t>ケンコウ</t>
    </rPh>
    <rPh sb="2" eb="4">
      <t>ホケン</t>
    </rPh>
    <phoneticPr fontId="3"/>
  </si>
  <si>
    <t>建設業退職金
共済制度</t>
    <rPh sb="0" eb="3">
      <t>ケンセツギョウ</t>
    </rPh>
    <rPh sb="3" eb="6">
      <t>タイショクキン</t>
    </rPh>
    <rPh sb="7" eb="9">
      <t>キョウサイ</t>
    </rPh>
    <rPh sb="9" eb="11">
      <t>セイド</t>
    </rPh>
    <phoneticPr fontId="3"/>
  </si>
  <si>
    <t>教　育・資　格・免　許</t>
    <rPh sb="0" eb="1">
      <t>キョウ</t>
    </rPh>
    <rPh sb="2" eb="3">
      <t>イク</t>
    </rPh>
    <rPh sb="4" eb="5">
      <t>シ</t>
    </rPh>
    <rPh sb="6" eb="7">
      <t>カク</t>
    </rPh>
    <rPh sb="8" eb="9">
      <t>メン</t>
    </rPh>
    <rPh sb="10" eb="11">
      <t>モト</t>
    </rPh>
    <phoneticPr fontId="3"/>
  </si>
  <si>
    <t>入場年月日</t>
  </si>
  <si>
    <t>氏名</t>
  </si>
  <si>
    <t>年金保険</t>
    <rPh sb="0" eb="2">
      <t>ネンキン</t>
    </rPh>
    <rPh sb="2" eb="4">
      <t>ホケン</t>
    </rPh>
    <phoneticPr fontId="3"/>
  </si>
  <si>
    <t>年齢</t>
  </si>
  <si>
    <t>雇入・職長
特別教育</t>
    <rPh sb="0" eb="1">
      <t>ヤトイ</t>
    </rPh>
    <rPh sb="1" eb="2">
      <t>ニュウ</t>
    </rPh>
    <rPh sb="3" eb="5">
      <t>ショクチョウ</t>
    </rPh>
    <rPh sb="6" eb="8">
      <t>トクベツ</t>
    </rPh>
    <rPh sb="8" eb="10">
      <t>キョウイク</t>
    </rPh>
    <phoneticPr fontId="3"/>
  </si>
  <si>
    <t>技能講習</t>
  </si>
  <si>
    <t>免　許</t>
    <phoneticPr fontId="3"/>
  </si>
  <si>
    <t>受入教育
実施年月日</t>
    <phoneticPr fontId="3"/>
  </si>
  <si>
    <t>技能者ID</t>
    <rPh sb="0" eb="3">
      <t>ギノウシャ</t>
    </rPh>
    <phoneticPr fontId="3"/>
  </si>
  <si>
    <t>雇用保険</t>
    <rPh sb="0" eb="2">
      <t>コヨウ</t>
    </rPh>
    <rPh sb="2" eb="4">
      <t>ホケン</t>
    </rPh>
    <phoneticPr fontId="3"/>
  </si>
  <si>
    <t>現
主
安</t>
    <rPh sb="0" eb="1">
      <t>ゲン</t>
    </rPh>
    <rPh sb="2" eb="3">
      <t>シュ</t>
    </rPh>
    <rPh sb="4" eb="5">
      <t>アン</t>
    </rPh>
    <phoneticPr fontId="30"/>
  </si>
  <si>
    <t>-</t>
    <phoneticPr fontId="30"/>
  </si>
  <si>
    <t>年　月　日</t>
    <phoneticPr fontId="3"/>
  </si>
  <si>
    <t>歳</t>
    <phoneticPr fontId="30"/>
  </si>
  <si>
    <t>年　月　日</t>
  </si>
  <si>
    <t>歳</t>
  </si>
  <si>
    <t>（注)１.※印欄には次の記号を入れる。</t>
    <rPh sb="1" eb="2">
      <t>チュウ</t>
    </rPh>
    <rPh sb="6" eb="7">
      <t>ジルシ</t>
    </rPh>
    <rPh sb="7" eb="8">
      <t>ラン</t>
    </rPh>
    <rPh sb="10" eb="11">
      <t>ツギ</t>
    </rPh>
    <rPh sb="12" eb="14">
      <t>キゴウ</t>
    </rPh>
    <rPh sb="15" eb="16">
      <t>イ</t>
    </rPh>
    <phoneticPr fontId="3"/>
  </si>
  <si>
    <t>（注）３．各社別に作成するのが原則だが、リース機械等の運転者は一緒でもよい。</t>
    <rPh sb="1" eb="2">
      <t>チュウ</t>
    </rPh>
    <phoneticPr fontId="3"/>
  </si>
  <si>
    <t>（注）４．資格・免許等の写しを添付することが望ましい。</t>
    <rPh sb="1" eb="2">
      <t>チュウ</t>
    </rPh>
    <rPh sb="22" eb="23">
      <t>ノゾ</t>
    </rPh>
    <phoneticPr fontId="3"/>
  </si>
  <si>
    <t xml:space="preserve"> …現場代理人</t>
    <rPh sb="2" eb="4">
      <t>ゲンバ</t>
    </rPh>
    <rPh sb="4" eb="7">
      <t>ダイリニン</t>
    </rPh>
    <phoneticPr fontId="3"/>
  </si>
  <si>
    <t xml:space="preserve"> …作業主任者（（注）2.)</t>
    <rPh sb="2" eb="4">
      <t>サギョウ</t>
    </rPh>
    <rPh sb="4" eb="7">
      <t>シュニンシャ</t>
    </rPh>
    <rPh sb="9" eb="10">
      <t>チュウ</t>
    </rPh>
    <phoneticPr fontId="3"/>
  </si>
  <si>
    <t xml:space="preserve"> …女性作業員</t>
    <rPh sb="2" eb="4">
      <t>ジョセイ</t>
    </rPh>
    <rPh sb="4" eb="7">
      <t>サギョウイン</t>
    </rPh>
    <phoneticPr fontId="3"/>
  </si>
  <si>
    <t xml:space="preserve">       …18歳未満の作業員</t>
    <rPh sb="10" eb="11">
      <t>サイ</t>
    </rPh>
    <rPh sb="11" eb="13">
      <t>ミマン</t>
    </rPh>
    <rPh sb="14" eb="17">
      <t>サギョウイン</t>
    </rPh>
    <phoneticPr fontId="3"/>
  </si>
  <si>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</si>
  <si>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</si>
  <si>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</si>
  <si>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</si>
  <si>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…能力向上教育</t>
    <rPh sb="2" eb="4">
      <t>ノウリョク</t>
    </rPh>
    <rPh sb="4" eb="6">
      <t>コウジョウ</t>
    </rPh>
    <rPh sb="6" eb="8">
      <t>キョウイク</t>
    </rPh>
    <phoneticPr fontId="3"/>
  </si>
  <si>
    <t xml:space="preserve"> …危険有害業務・再発防止教育</t>
    <rPh sb="2" eb="4">
      <t>キケン</t>
    </rPh>
    <rPh sb="4" eb="6">
      <t>ユウガイ</t>
    </rPh>
    <rPh sb="6" eb="8">
      <t>ギョウム</t>
    </rPh>
    <rPh sb="9" eb="11">
      <t>サイハツ</t>
    </rPh>
    <rPh sb="11" eb="13">
      <t>ボウシ</t>
    </rPh>
    <rPh sb="13" eb="15">
      <t>キョウイク</t>
    </rPh>
    <phoneticPr fontId="3"/>
  </si>
  <si>
    <t xml:space="preserve"> …外国人技能実習生</t>
    <phoneticPr fontId="3"/>
  </si>
  <si>
    <t xml:space="preserve"> …外国人建設就労者</t>
    <phoneticPr fontId="3"/>
  </si>
  <si>
    <r>
      <t xml:space="preserve"> </t>
    </r>
    <r>
      <rPr>
        <sz val="9"/>
        <rFont val="ＭＳ 明朝"/>
        <family val="1"/>
        <charset val="128"/>
      </rPr>
      <t>…１号特定技能外国人</t>
    </r>
    <phoneticPr fontId="3"/>
  </si>
  <si>
    <t>（注）６．年金保険欄には、左欄に年金保険の名称（厚生年金、国民年金）を記載。
　各年金の受給者である場合は、左欄に「受給者」と記載。</t>
  </si>
  <si>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3"/>
  </si>
  <si>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</si>
  <si>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3"/>
  </si>
  <si>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</si>
  <si>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3"/>
  </si>
  <si>
    <t>（注）１１．記載事項の一部について、別紙を用いて記載しても差し支えない。</t>
    <phoneticPr fontId="3"/>
  </si>
  <si>
    <t>↓※ドロップダウンボタンで。</t>
    <phoneticPr fontId="3"/>
  </si>
  <si>
    <t>　↑※ドロップダウンボタンで。</t>
    <phoneticPr fontId="3"/>
  </si>
  <si>
    <t>事業者ID</t>
    <rPh sb="0" eb="3">
      <t>ジギョウシャ</t>
    </rPh>
    <phoneticPr fontId="3"/>
  </si>
  <si>
    <t>中小企業退職金共済制度</t>
    <rPh sb="0" eb="2">
      <t>チュウショウ</t>
    </rPh>
    <rPh sb="2" eb="4">
      <t>キギョウ</t>
    </rPh>
    <rPh sb="4" eb="6">
      <t>タイショク</t>
    </rPh>
    <rPh sb="6" eb="7">
      <t>キン</t>
    </rPh>
    <rPh sb="7" eb="9">
      <t>キョウサイ</t>
    </rPh>
    <rPh sb="9" eb="11">
      <t>セイド</t>
    </rPh>
    <phoneticPr fontId="3"/>
  </si>
  <si>
    <t>う</t>
    <phoneticPr fontId="3"/>
  </si>
  <si>
    <t>え</t>
    <phoneticPr fontId="3"/>
  </si>
  <si>
    <t>お</t>
    <phoneticPr fontId="3"/>
  </si>
  <si>
    <t>か</t>
    <phoneticPr fontId="3"/>
  </si>
  <si>
    <t>き</t>
    <phoneticPr fontId="3"/>
  </si>
  <si>
    <t>く</t>
    <phoneticPr fontId="3"/>
  </si>
  <si>
    <t>け</t>
    <phoneticPr fontId="3"/>
  </si>
  <si>
    <t>こ</t>
    <phoneticPr fontId="3"/>
  </si>
  <si>
    <t>さ</t>
    <phoneticPr fontId="3"/>
  </si>
  <si>
    <t>し</t>
    <phoneticPr fontId="3"/>
  </si>
  <si>
    <t>す</t>
    <phoneticPr fontId="3"/>
  </si>
  <si>
    <t>せ</t>
    <phoneticPr fontId="3"/>
  </si>
  <si>
    <t>そ</t>
    <phoneticPr fontId="3"/>
  </si>
  <si>
    <t>た</t>
    <phoneticPr fontId="3"/>
  </si>
  <si>
    <t>ち</t>
    <phoneticPr fontId="3"/>
  </si>
  <si>
    <t>つ</t>
    <phoneticPr fontId="3"/>
  </si>
  <si>
    <t>て</t>
    <phoneticPr fontId="3"/>
  </si>
  <si>
    <t>と</t>
    <phoneticPr fontId="3"/>
  </si>
  <si>
    <t>な</t>
    <phoneticPr fontId="3"/>
  </si>
  <si>
    <t>に</t>
    <phoneticPr fontId="3"/>
  </si>
  <si>
    <t>ぬ</t>
    <phoneticPr fontId="3"/>
  </si>
  <si>
    <t>ね</t>
    <phoneticPr fontId="3"/>
  </si>
  <si>
    <t>の</t>
    <phoneticPr fontId="3"/>
  </si>
  <si>
    <t>は</t>
    <phoneticPr fontId="3"/>
  </si>
  <si>
    <t>ひ</t>
    <phoneticPr fontId="3"/>
  </si>
  <si>
    <t>ふ</t>
    <phoneticPr fontId="3"/>
  </si>
  <si>
    <t>へ</t>
    <phoneticPr fontId="3"/>
  </si>
  <si>
    <t>ほ</t>
    <phoneticPr fontId="3"/>
  </si>
  <si>
    <t>研削といし</t>
    <phoneticPr fontId="3"/>
  </si>
  <si>
    <t>大型自動車</t>
    <rPh sb="0" eb="2">
      <t>オオガタ</t>
    </rPh>
    <rPh sb="2" eb="5">
      <t>ジドウシャ</t>
    </rPh>
    <phoneticPr fontId="3"/>
  </si>
  <si>
    <t>有線ﾃﾚﾋﾞｼﾞｮﾝ放送技術者</t>
  </si>
  <si>
    <t>(現場ID)</t>
    <rPh sb="1" eb="3">
      <t>ゲンバ</t>
    </rPh>
    <phoneticPr fontId="3"/>
  </si>
  <si>
    <t>適用除外</t>
    <phoneticPr fontId="3"/>
  </si>
  <si>
    <t>白井　一郎</t>
  </si>
  <si>
    <t>3333333333</t>
    <phoneticPr fontId="3"/>
  </si>
  <si>
    <t>0222222222</t>
    <phoneticPr fontId="3"/>
  </si>
  <si>
    <t>444444444</t>
    <phoneticPr fontId="3"/>
  </si>
  <si>
    <t>555555555</t>
    <phoneticPr fontId="3"/>
  </si>
  <si>
    <t>666666666</t>
    <phoneticPr fontId="3"/>
  </si>
  <si>
    <t>7777777777</t>
    <phoneticPr fontId="3"/>
  </si>
  <si>
    <t>8888888888</t>
    <phoneticPr fontId="3"/>
  </si>
  <si>
    <t>9999999999</t>
    <phoneticPr fontId="3"/>
  </si>
  <si>
    <t>1000000000</t>
    <phoneticPr fontId="3"/>
  </si>
  <si>
    <t>0001</t>
    <phoneticPr fontId="3"/>
  </si>
  <si>
    <t>0002</t>
    <phoneticPr fontId="3"/>
  </si>
  <si>
    <t>0003</t>
    <phoneticPr fontId="3"/>
  </si>
  <si>
    <t>0004</t>
    <phoneticPr fontId="3"/>
  </si>
  <si>
    <t>0005</t>
    <phoneticPr fontId="3"/>
  </si>
  <si>
    <t>0006</t>
    <phoneticPr fontId="3"/>
  </si>
  <si>
    <t>0007</t>
    <phoneticPr fontId="3"/>
  </si>
  <si>
    <t>0008</t>
    <phoneticPr fontId="3"/>
  </si>
  <si>
    <t>0009</t>
    <phoneticPr fontId="3"/>
  </si>
  <si>
    <t>1100000</t>
    <phoneticPr fontId="3"/>
  </si>
  <si>
    <t>1200000</t>
    <phoneticPr fontId="3"/>
  </si>
  <si>
    <t>1300000</t>
    <phoneticPr fontId="3"/>
  </si>
  <si>
    <t>1400000</t>
    <phoneticPr fontId="3"/>
  </si>
  <si>
    <t>1500000</t>
    <phoneticPr fontId="3"/>
  </si>
  <si>
    <t>1600000</t>
    <phoneticPr fontId="3"/>
  </si>
  <si>
    <t>1800000</t>
    <phoneticPr fontId="3"/>
  </si>
  <si>
    <t>1700000</t>
    <phoneticPr fontId="3"/>
  </si>
  <si>
    <t>1900000</t>
    <phoneticPr fontId="3"/>
  </si>
  <si>
    <t>2000000</t>
    <phoneticPr fontId="3"/>
  </si>
  <si>
    <t>2100</t>
    <phoneticPr fontId="3"/>
  </si>
  <si>
    <t>2200</t>
    <phoneticPr fontId="3"/>
  </si>
  <si>
    <t>2300</t>
    <phoneticPr fontId="3"/>
  </si>
  <si>
    <t>2400</t>
    <phoneticPr fontId="3"/>
  </si>
  <si>
    <t>2500</t>
    <phoneticPr fontId="3"/>
  </si>
  <si>
    <t>2600</t>
    <phoneticPr fontId="3"/>
  </si>
  <si>
    <t>2700</t>
    <phoneticPr fontId="3"/>
  </si>
  <si>
    <t>2800</t>
    <phoneticPr fontId="3"/>
  </si>
  <si>
    <t>2900</t>
    <phoneticPr fontId="3"/>
  </si>
  <si>
    <t>3000</t>
    <phoneticPr fontId="3"/>
  </si>
  <si>
    <t>木村　一郎</t>
    <rPh sb="3" eb="5">
      <t>いちろう</t>
    </rPh>
    <phoneticPr fontId="21" type="Hiragana"/>
  </si>
  <si>
    <t>木村　次郎</t>
    <rPh sb="3" eb="5">
      <t>じろう</t>
    </rPh>
    <phoneticPr fontId="21" type="Hiragana"/>
  </si>
  <si>
    <t>木村　三郎</t>
    <rPh sb="3" eb="5">
      <t>さぶろう</t>
    </rPh>
    <phoneticPr fontId="3" type="Hiragana"/>
  </si>
  <si>
    <t>木村　四郎</t>
    <rPh sb="3" eb="5">
      <t>しろう</t>
    </rPh>
    <phoneticPr fontId="3" type="Hiragana"/>
  </si>
  <si>
    <t>木村　五郎</t>
    <rPh sb="3" eb="5">
      <t>ごろう</t>
    </rPh>
    <phoneticPr fontId="3" type="Hiragana"/>
  </si>
  <si>
    <t>木村　六郎</t>
    <rPh sb="3" eb="5">
      <t>ろくろう</t>
    </rPh>
    <phoneticPr fontId="3" type="Hiragana"/>
  </si>
  <si>
    <t>木村　七郎</t>
    <rPh sb="3" eb="5">
      <t>しちろう</t>
    </rPh>
    <phoneticPr fontId="3" type="Hiragana"/>
  </si>
  <si>
    <t>木村　八郎</t>
    <rPh sb="3" eb="5">
      <t>はちろう</t>
    </rPh>
    <phoneticPr fontId="3" type="Hiragana"/>
  </si>
  <si>
    <t>木村　九郎</t>
    <rPh sb="3" eb="4">
      <t>く</t>
    </rPh>
    <rPh sb="4" eb="5">
      <t>ろう</t>
    </rPh>
    <phoneticPr fontId="3" type="Hiragana"/>
  </si>
  <si>
    <t>木村　十郎</t>
    <rPh sb="3" eb="5">
      <t>じゅうろう</t>
    </rPh>
    <phoneticPr fontId="3" type="Hiragana"/>
  </si>
  <si>
    <t>きむら　いちろう</t>
    <phoneticPr fontId="3"/>
  </si>
  <si>
    <t>きむら　じろう</t>
    <phoneticPr fontId="3"/>
  </si>
  <si>
    <t>きむら　さぶろう</t>
    <phoneticPr fontId="3"/>
  </si>
  <si>
    <t>きむら　しろう</t>
    <phoneticPr fontId="3"/>
  </si>
  <si>
    <t>きむら　ごろう</t>
    <phoneticPr fontId="3"/>
  </si>
  <si>
    <t>きむら　ろくろう</t>
    <phoneticPr fontId="3"/>
  </si>
  <si>
    <t>きむら　ななろう</t>
    <phoneticPr fontId="3"/>
  </si>
  <si>
    <t>きむら　はちろう</t>
    <phoneticPr fontId="3"/>
  </si>
  <si>
    <t>きむら　くろう</t>
    <phoneticPr fontId="3"/>
  </si>
  <si>
    <t>きむら　じゅうろう</t>
    <phoneticPr fontId="3"/>
  </si>
  <si>
    <t>普作員</t>
    <rPh sb="0" eb="1">
      <t>フ</t>
    </rPh>
    <rPh sb="1" eb="2">
      <t>サク</t>
    </rPh>
    <rPh sb="2" eb="3">
      <t>イン</t>
    </rPh>
    <phoneticPr fontId="3"/>
  </si>
  <si>
    <t>軽作員</t>
    <rPh sb="0" eb="1">
      <t>ケイ</t>
    </rPh>
    <rPh sb="1" eb="2">
      <t>サク</t>
    </rPh>
    <rPh sb="2" eb="3">
      <t>イン</t>
    </rPh>
    <phoneticPr fontId="3"/>
  </si>
  <si>
    <t>運転手</t>
    <rPh sb="0" eb="3">
      <t>ウンテンシュ</t>
    </rPh>
    <phoneticPr fontId="3"/>
  </si>
  <si>
    <t>塗装工</t>
    <rPh sb="0" eb="3">
      <t>トソウコウ</t>
    </rPh>
    <phoneticPr fontId="3"/>
  </si>
  <si>
    <t>溶接工</t>
    <rPh sb="0" eb="2">
      <t>ヨウセツ</t>
    </rPh>
    <rPh sb="2" eb="3">
      <t>コウ</t>
    </rPh>
    <phoneticPr fontId="3"/>
  </si>
  <si>
    <t>鉄筋工</t>
    <rPh sb="0" eb="3">
      <t>テッキンコウ</t>
    </rPh>
    <phoneticPr fontId="3"/>
  </si>
  <si>
    <t>とび工</t>
    <rPh sb="2" eb="3">
      <t>コウ</t>
    </rPh>
    <phoneticPr fontId="3"/>
  </si>
  <si>
    <t>配管工</t>
    <rPh sb="0" eb="3">
      <t>ハイカンコウ</t>
    </rPh>
    <phoneticPr fontId="3"/>
  </si>
  <si>
    <t>保温工</t>
    <rPh sb="0" eb="3">
      <t>ホオンコウ</t>
    </rPh>
    <phoneticPr fontId="3"/>
  </si>
  <si>
    <t>左官</t>
    <rPh sb="0" eb="2">
      <t>サカン</t>
    </rPh>
    <phoneticPr fontId="3"/>
  </si>
  <si>
    <t>31人目</t>
    <rPh sb="2" eb="3">
      <t>ニン</t>
    </rPh>
    <rPh sb="3" eb="4">
      <t>メ</t>
    </rPh>
    <phoneticPr fontId="3"/>
  </si>
  <si>
    <t>32人目</t>
    <rPh sb="2" eb="3">
      <t>ニン</t>
    </rPh>
    <rPh sb="3" eb="4">
      <t>メ</t>
    </rPh>
    <phoneticPr fontId="3"/>
  </si>
  <si>
    <t>33人目</t>
    <rPh sb="2" eb="3">
      <t>ニン</t>
    </rPh>
    <rPh sb="3" eb="4">
      <t>メ</t>
    </rPh>
    <phoneticPr fontId="3"/>
  </si>
  <si>
    <t>34人目</t>
    <rPh sb="2" eb="3">
      <t>ニン</t>
    </rPh>
    <rPh sb="3" eb="4">
      <t>メ</t>
    </rPh>
    <phoneticPr fontId="3"/>
  </si>
  <si>
    <t>35人目</t>
    <rPh sb="2" eb="3">
      <t>ニン</t>
    </rPh>
    <rPh sb="3" eb="4">
      <t>メ</t>
    </rPh>
    <phoneticPr fontId="3"/>
  </si>
  <si>
    <t>36人目</t>
    <rPh sb="2" eb="3">
      <t>ニン</t>
    </rPh>
    <rPh sb="3" eb="4">
      <t>メ</t>
    </rPh>
    <phoneticPr fontId="3"/>
  </si>
  <si>
    <t>37人目</t>
    <rPh sb="2" eb="3">
      <t>ニン</t>
    </rPh>
    <rPh sb="3" eb="4">
      <t>メ</t>
    </rPh>
    <phoneticPr fontId="3"/>
  </si>
  <si>
    <t>38人目</t>
    <rPh sb="2" eb="3">
      <t>ニン</t>
    </rPh>
    <rPh sb="3" eb="4">
      <t>メ</t>
    </rPh>
    <phoneticPr fontId="3"/>
  </si>
  <si>
    <t>39人目</t>
    <rPh sb="2" eb="3">
      <t>ニン</t>
    </rPh>
    <rPh sb="3" eb="4">
      <t>メ</t>
    </rPh>
    <phoneticPr fontId="3"/>
  </si>
  <si>
    <t>40人目</t>
    <rPh sb="2" eb="3">
      <t>ニン</t>
    </rPh>
    <rPh sb="3" eb="4">
      <t>メ</t>
    </rPh>
    <phoneticPr fontId="3"/>
  </si>
  <si>
    <r>
      <t>この列の</t>
    </r>
    <r>
      <rPr>
        <b/>
        <sz val="11"/>
        <rFont val="ＭＳ Ｐゴシック"/>
        <family val="3"/>
        <charset val="128"/>
      </rPr>
      <t>11</t>
    </r>
    <r>
      <rPr>
        <sz val="11"/>
        <rFont val="ＭＳ Ｐゴシック"/>
        <family val="3"/>
        <charset val="128"/>
      </rPr>
      <t>行目～</t>
    </r>
    <r>
      <rPr>
        <b/>
        <sz val="11"/>
        <rFont val="ＭＳ Ｐゴシック"/>
        <family val="3"/>
        <charset val="128"/>
      </rPr>
      <t>50</t>
    </r>
    <r>
      <rPr>
        <sz val="11"/>
        <rFont val="ＭＳ Ｐゴシック"/>
        <family val="3"/>
        <charset val="128"/>
      </rPr>
      <t>行目の各セルを選択すると「ドロップダウンボタン」が現れます。（セル左端に逆三角形のマーク）</t>
    </r>
    <rPh sb="2" eb="3">
      <t>レツ</t>
    </rPh>
    <rPh sb="6" eb="8">
      <t>ギョウメ</t>
    </rPh>
    <rPh sb="11" eb="13">
      <t>ギョウメ</t>
    </rPh>
    <rPh sb="14" eb="15">
      <t>カク</t>
    </rPh>
    <rPh sb="18" eb="20">
      <t>センタク</t>
    </rPh>
    <rPh sb="36" eb="37">
      <t>アラワ</t>
    </rPh>
    <rPh sb="44" eb="46">
      <t>ヒダリハシ</t>
    </rPh>
    <phoneticPr fontId="3"/>
  </si>
  <si>
    <t>現主安</t>
    <rPh sb="0" eb="1">
      <t>ゲン</t>
    </rPh>
    <rPh sb="1" eb="2">
      <t>シュ</t>
    </rPh>
    <rPh sb="2" eb="3">
      <t>アン</t>
    </rPh>
    <phoneticPr fontId="30"/>
  </si>
  <si>
    <t>長岡市大手通1丁目1-1</t>
    <rPh sb="0" eb="3">
      <t>ナガオカシ</t>
    </rPh>
    <rPh sb="3" eb="6">
      <t>オオテドオリ</t>
    </rPh>
    <rPh sb="7" eb="9">
      <t>チョウメ</t>
    </rPh>
    <phoneticPr fontId="3"/>
  </si>
  <si>
    <t>長岡市大手通1丁目1-2</t>
    <rPh sb="0" eb="3">
      <t>ナガオカシ</t>
    </rPh>
    <rPh sb="3" eb="6">
      <t>オオテドオリ</t>
    </rPh>
    <rPh sb="7" eb="9">
      <t>チョウメ</t>
    </rPh>
    <phoneticPr fontId="3"/>
  </si>
  <si>
    <t>長岡市大手通1丁目1-3</t>
    <rPh sb="0" eb="3">
      <t>ナガオカシ</t>
    </rPh>
    <rPh sb="3" eb="6">
      <t>オオテドオリ</t>
    </rPh>
    <rPh sb="7" eb="9">
      <t>チョウメ</t>
    </rPh>
    <phoneticPr fontId="3"/>
  </si>
  <si>
    <t>長岡市大手通1丁目1-4</t>
    <rPh sb="0" eb="3">
      <t>ナガオカシ</t>
    </rPh>
    <rPh sb="3" eb="6">
      <t>オオテドオリ</t>
    </rPh>
    <rPh sb="7" eb="9">
      <t>チョウメ</t>
    </rPh>
    <phoneticPr fontId="3"/>
  </si>
  <si>
    <t>長岡市大手通1丁目1-5</t>
    <rPh sb="0" eb="3">
      <t>ナガオカシ</t>
    </rPh>
    <rPh sb="3" eb="6">
      <t>オオテドオリ</t>
    </rPh>
    <rPh sb="7" eb="9">
      <t>チョウメ</t>
    </rPh>
    <phoneticPr fontId="3"/>
  </si>
  <si>
    <t>長岡市大手通1丁目1-6</t>
    <rPh sb="0" eb="3">
      <t>ナガオカシ</t>
    </rPh>
    <rPh sb="3" eb="6">
      <t>オオテドオリ</t>
    </rPh>
    <rPh sb="7" eb="9">
      <t>チョウメ</t>
    </rPh>
    <phoneticPr fontId="3"/>
  </si>
  <si>
    <t>長岡市大手通1丁目1-7</t>
    <rPh sb="0" eb="3">
      <t>ナガオカシ</t>
    </rPh>
    <rPh sb="3" eb="6">
      <t>オオテドオリ</t>
    </rPh>
    <rPh sb="7" eb="9">
      <t>チョウメ</t>
    </rPh>
    <phoneticPr fontId="3"/>
  </si>
  <si>
    <t>長岡市大手通1丁目1-8</t>
    <rPh sb="0" eb="3">
      <t>ナガオカシ</t>
    </rPh>
    <rPh sb="3" eb="6">
      <t>オオテドオリ</t>
    </rPh>
    <rPh sb="7" eb="9">
      <t>チョウメ</t>
    </rPh>
    <phoneticPr fontId="3"/>
  </si>
  <si>
    <t>長岡市大手通1丁目1-9</t>
    <rPh sb="0" eb="3">
      <t>ナガオカシ</t>
    </rPh>
    <rPh sb="3" eb="6">
      <t>オオテドオリ</t>
    </rPh>
    <rPh sb="7" eb="9">
      <t>チョウメ</t>
    </rPh>
    <phoneticPr fontId="3"/>
  </si>
  <si>
    <t>長岡市大手通1丁目1-10</t>
    <rPh sb="0" eb="3">
      <t>ナガオカシ</t>
    </rPh>
    <rPh sb="3" eb="6">
      <t>オオテドオリ</t>
    </rPh>
    <rPh sb="7" eb="9">
      <t>チョウメ</t>
    </rPh>
    <phoneticPr fontId="3"/>
  </si>
  <si>
    <t>0258-22-0041</t>
    <phoneticPr fontId="3"/>
  </si>
  <si>
    <t>0258-22-0042</t>
  </si>
  <si>
    <t>0258-22-0043</t>
  </si>
  <si>
    <t>0258-22-0044</t>
  </si>
  <si>
    <t>0258-22-0045</t>
  </si>
  <si>
    <t>0258-22-0046</t>
  </si>
  <si>
    <t>0258-22-0047</t>
  </si>
  <si>
    <t>0258-22-0048</t>
  </si>
  <si>
    <t>0258-22-0049</t>
  </si>
  <si>
    <t>0258-22-0050</t>
  </si>
  <si>
    <t>長岡市小国町3-1</t>
    <rPh sb="0" eb="3">
      <t>ナガオカシ</t>
    </rPh>
    <rPh sb="3" eb="6">
      <t>オグニマチ</t>
    </rPh>
    <phoneticPr fontId="3"/>
  </si>
  <si>
    <t>長岡市小国町3-2</t>
    <rPh sb="0" eb="3">
      <t>ナガオカシ</t>
    </rPh>
    <rPh sb="3" eb="6">
      <t>オグニマチ</t>
    </rPh>
    <phoneticPr fontId="3"/>
  </si>
  <si>
    <t>長岡市小国町3-3</t>
    <rPh sb="0" eb="3">
      <t>ナガオカシ</t>
    </rPh>
    <rPh sb="3" eb="6">
      <t>オグニマチ</t>
    </rPh>
    <phoneticPr fontId="3"/>
  </si>
  <si>
    <t>長岡市小国町3-4</t>
    <rPh sb="0" eb="3">
      <t>ナガオカシ</t>
    </rPh>
    <rPh sb="3" eb="6">
      <t>オグニマチ</t>
    </rPh>
    <phoneticPr fontId="3"/>
  </si>
  <si>
    <t>長岡市小国町3-5</t>
    <rPh sb="0" eb="3">
      <t>ナガオカシ</t>
    </rPh>
    <rPh sb="3" eb="6">
      <t>オグニマチ</t>
    </rPh>
    <phoneticPr fontId="3"/>
  </si>
  <si>
    <t>長岡市小国町3-6</t>
    <rPh sb="0" eb="3">
      <t>ナガオカシ</t>
    </rPh>
    <rPh sb="3" eb="6">
      <t>オグニマチ</t>
    </rPh>
    <phoneticPr fontId="3"/>
  </si>
  <si>
    <t>長岡市小国町3-7</t>
    <rPh sb="0" eb="3">
      <t>ナガオカシ</t>
    </rPh>
    <rPh sb="3" eb="6">
      <t>オグニマチ</t>
    </rPh>
    <phoneticPr fontId="3"/>
  </si>
  <si>
    <t>長岡市小国町3-8</t>
    <rPh sb="0" eb="3">
      <t>ナガオカシ</t>
    </rPh>
    <rPh sb="3" eb="6">
      <t>オグニマチ</t>
    </rPh>
    <phoneticPr fontId="3"/>
  </si>
  <si>
    <t>長岡市小国町3-9</t>
    <rPh sb="0" eb="3">
      <t>ナガオカシ</t>
    </rPh>
    <rPh sb="3" eb="6">
      <t>オグニマチ</t>
    </rPh>
    <phoneticPr fontId="3"/>
  </si>
  <si>
    <t>長岡市小国町3-10</t>
    <rPh sb="0" eb="3">
      <t>ナガオカシ</t>
    </rPh>
    <rPh sb="3" eb="6">
      <t>オグニマチ</t>
    </rPh>
    <phoneticPr fontId="3"/>
  </si>
  <si>
    <t>090-1111-1111</t>
    <phoneticPr fontId="3"/>
  </si>
  <si>
    <t>090-1111-1112</t>
  </si>
  <si>
    <t>090-1111-1113</t>
  </si>
  <si>
    <t>090-1111-1114</t>
  </si>
  <si>
    <t>090-1111-1115</t>
  </si>
  <si>
    <t>090-1111-1116</t>
  </si>
  <si>
    <t>090-1111-1117</t>
  </si>
  <si>
    <t>090-1111-1118</t>
  </si>
  <si>
    <t>090-1111-1119</t>
  </si>
  <si>
    <t>090-1111-1120</t>
  </si>
  <si>
    <t>ま</t>
    <phoneticPr fontId="3"/>
  </si>
  <si>
    <t>み</t>
    <phoneticPr fontId="3"/>
  </si>
  <si>
    <t>む</t>
    <phoneticPr fontId="3"/>
  </si>
  <si>
    <t>め</t>
    <phoneticPr fontId="3"/>
  </si>
  <si>
    <t>も</t>
    <phoneticPr fontId="3"/>
  </si>
  <si>
    <t>や</t>
    <phoneticPr fontId="3"/>
  </si>
  <si>
    <t>ゆ</t>
    <phoneticPr fontId="3"/>
  </si>
  <si>
    <t>よ</t>
    <phoneticPr fontId="3"/>
  </si>
  <si>
    <t>ら</t>
    <phoneticPr fontId="3"/>
  </si>
  <si>
    <t>り</t>
    <phoneticPr fontId="3"/>
  </si>
  <si>
    <t>1100</t>
    <phoneticPr fontId="3"/>
  </si>
  <si>
    <t>1200</t>
    <phoneticPr fontId="3"/>
  </si>
  <si>
    <t>1300</t>
    <phoneticPr fontId="3"/>
  </si>
  <si>
    <t>1400</t>
    <phoneticPr fontId="3"/>
  </si>
  <si>
    <t>1500</t>
    <phoneticPr fontId="3"/>
  </si>
  <si>
    <t>1600</t>
    <phoneticPr fontId="3"/>
  </si>
  <si>
    <t>1700</t>
    <phoneticPr fontId="3"/>
  </si>
  <si>
    <t>1800</t>
    <phoneticPr fontId="3"/>
  </si>
  <si>
    <t>1900</t>
    <phoneticPr fontId="3"/>
  </si>
  <si>
    <t>2000</t>
    <phoneticPr fontId="3"/>
  </si>
  <si>
    <t>が</t>
    <phoneticPr fontId="3"/>
  </si>
  <si>
    <t>ぎ</t>
    <phoneticPr fontId="3"/>
  </si>
  <si>
    <t>ぐ</t>
    <phoneticPr fontId="3"/>
  </si>
  <si>
    <t>げ</t>
    <phoneticPr fontId="3"/>
  </si>
  <si>
    <t>ご</t>
    <phoneticPr fontId="3"/>
  </si>
  <si>
    <t>ざ</t>
    <phoneticPr fontId="3"/>
  </si>
  <si>
    <t>じ</t>
    <phoneticPr fontId="3"/>
  </si>
  <si>
    <t>ず</t>
    <phoneticPr fontId="3"/>
  </si>
  <si>
    <t>ぜ</t>
    <phoneticPr fontId="3"/>
  </si>
  <si>
    <t>ぞ</t>
    <phoneticPr fontId="3"/>
  </si>
  <si>
    <t>だ</t>
    <phoneticPr fontId="3"/>
  </si>
  <si>
    <t>ぢ</t>
    <phoneticPr fontId="3"/>
  </si>
  <si>
    <t>づ</t>
    <phoneticPr fontId="3"/>
  </si>
  <si>
    <t>で</t>
    <phoneticPr fontId="3"/>
  </si>
  <si>
    <t>ど</t>
    <phoneticPr fontId="3"/>
  </si>
  <si>
    <t>ば</t>
    <phoneticPr fontId="3"/>
  </si>
  <si>
    <t>び</t>
    <phoneticPr fontId="3"/>
  </si>
  <si>
    <t>ぶ</t>
    <phoneticPr fontId="3"/>
  </si>
  <si>
    <t>べ</t>
    <phoneticPr fontId="3"/>
  </si>
  <si>
    <t>ぼ</t>
    <phoneticPr fontId="3"/>
  </si>
  <si>
    <t>あい</t>
    <phoneticPr fontId="3"/>
  </si>
  <si>
    <t>あお</t>
    <phoneticPr fontId="3"/>
  </si>
  <si>
    <t>あか</t>
    <phoneticPr fontId="3"/>
  </si>
  <si>
    <t>あき</t>
    <phoneticPr fontId="3"/>
  </si>
  <si>
    <t>あく</t>
    <phoneticPr fontId="3"/>
  </si>
  <si>
    <t>あけ</t>
    <phoneticPr fontId="3"/>
  </si>
  <si>
    <t>あこ</t>
    <phoneticPr fontId="3"/>
  </si>
  <si>
    <t>あさ</t>
    <phoneticPr fontId="3"/>
  </si>
  <si>
    <t>あし</t>
    <phoneticPr fontId="3"/>
  </si>
  <si>
    <t>あす</t>
    <phoneticPr fontId="3"/>
  </si>
  <si>
    <t>40人まで</t>
    <rPh sb="2" eb="3">
      <t>ニン</t>
    </rPh>
    <phoneticPr fontId="3"/>
  </si>
  <si>
    <t>１ページ・２ページ・３ページ・４ページ印刷</t>
    <rPh sb="19" eb="21">
      <t>インサツ</t>
    </rPh>
    <phoneticPr fontId="3"/>
  </si>
  <si>
    <t>その６．</t>
  </si>
  <si>
    <t>「施工体制台帳様式例-6」(事業者ID・技術者ID欄付）の印刷</t>
    <rPh sb="14" eb="17">
      <t>ジギョウシャ</t>
    </rPh>
    <rPh sb="20" eb="23">
      <t>ギジュツシャ</t>
    </rPh>
    <rPh sb="25" eb="26">
      <t>ラン</t>
    </rPh>
    <rPh sb="26" eb="27">
      <t>ツキ</t>
    </rPh>
    <rPh sb="29" eb="31">
      <t>インサツ</t>
    </rPh>
    <phoneticPr fontId="3"/>
  </si>
  <si>
    <t>※40人まで選択できるように改訂しました。</t>
    <rPh sb="3" eb="4">
      <t>ニン</t>
    </rPh>
    <rPh sb="6" eb="8">
      <t>センタク</t>
    </rPh>
    <rPh sb="14" eb="16">
      <t>カイテイ</t>
    </rPh>
    <phoneticPr fontId="3"/>
  </si>
  <si>
    <t>「様式例-6」シートを開き、Excelメニューより「印刷」して下さい。</t>
    <rPh sb="1" eb="4">
      <t>ヨウシキレイ</t>
    </rPh>
    <rPh sb="11" eb="12">
      <t>ヒラ</t>
    </rPh>
    <rPh sb="26" eb="28">
      <t>インサツ</t>
    </rPh>
    <rPh sb="31" eb="32">
      <t>クダ</t>
    </rPh>
    <phoneticPr fontId="3"/>
  </si>
  <si>
    <t>8人まで</t>
    <rPh sb="1" eb="2">
      <t>ニン</t>
    </rPh>
    <phoneticPr fontId="3"/>
  </si>
  <si>
    <t>16人まで</t>
    <rPh sb="2" eb="3">
      <t>ニン</t>
    </rPh>
    <phoneticPr fontId="3"/>
  </si>
  <si>
    <t>24人まで</t>
    <rPh sb="2" eb="3">
      <t>ニン</t>
    </rPh>
    <phoneticPr fontId="3"/>
  </si>
  <si>
    <t>32人まで</t>
    <rPh sb="2" eb="3">
      <t>ニン</t>
    </rPh>
    <phoneticPr fontId="3"/>
  </si>
  <si>
    <t>１ページ・２ページ・３ページ・４ページ・５ページ印刷</t>
    <rPh sb="24" eb="26">
      <t>インサツ</t>
    </rPh>
    <phoneticPr fontId="3"/>
  </si>
  <si>
    <t>　　　(　1行に1人のデータを入力。AR列まで入力欄があります。　)</t>
    <rPh sb="6" eb="7">
      <t>ギョウ</t>
    </rPh>
    <rPh sb="9" eb="10">
      <t>リ</t>
    </rPh>
    <rPh sb="15" eb="17">
      <t>ニュウリョク</t>
    </rPh>
    <rPh sb="25" eb="26">
      <t>ラン</t>
    </rPh>
    <phoneticPr fontId="3"/>
  </si>
  <si>
    <t>11行目～50行目まで(40人分の登録可能)従業員のデータを入力をして、上書き保存して下さい。</t>
    <rPh sb="2" eb="3">
      <t>ユキ</t>
    </rPh>
    <rPh sb="3" eb="4">
      <t>メ</t>
    </rPh>
    <rPh sb="7" eb="8">
      <t>ギョウ</t>
    </rPh>
    <rPh sb="8" eb="9">
      <t>メ</t>
    </rPh>
    <rPh sb="14" eb="15">
      <t>ニン</t>
    </rPh>
    <rPh sb="15" eb="16">
      <t>ブン</t>
    </rPh>
    <rPh sb="17" eb="19">
      <t>トウロク</t>
    </rPh>
    <rPh sb="19" eb="21">
      <t>カノウ</t>
    </rPh>
    <rPh sb="22" eb="25">
      <t>ジュウギョウイン</t>
    </rPh>
    <rPh sb="30" eb="32">
      <t>ニュウリョク</t>
    </rPh>
    <rPh sb="36" eb="38">
      <t>ウワガ</t>
    </rPh>
    <rPh sb="39" eb="41">
      <t>ホゾン</t>
    </rPh>
    <rPh sb="43" eb="44">
      <t>クダ</t>
    </rPh>
    <phoneticPr fontId="3"/>
  </si>
  <si>
    <t>長岡市1-1aaaaaaaaaaaaaaaaaaaaaaaaaaaaaaaaaaa</t>
    <phoneticPr fontId="1"/>
  </si>
  <si>
    <t>長岡市1-2bbbbbbbbbbbbbbbbbbbbbbbbbbbbbbbbbbb</t>
    <phoneticPr fontId="3"/>
  </si>
  <si>
    <t>長岡市1-3ccccccccccccccccccccccccccccccccc</t>
    <phoneticPr fontId="3"/>
  </si>
  <si>
    <t>青柳　一郎</t>
  </si>
  <si>
    <t>青柳　次郎</t>
  </si>
  <si>
    <t>青柳　三郎</t>
  </si>
  <si>
    <t>青柳　四郎</t>
  </si>
  <si>
    <t>青柳　五郎</t>
  </si>
  <si>
    <t>青柳　六郎</t>
  </si>
  <si>
    <t>青柳　七郎</t>
  </si>
  <si>
    <t>青柳　八郎</t>
  </si>
  <si>
    <t>青柳　九郎</t>
  </si>
  <si>
    <t>青柳　十郎</t>
  </si>
  <si>
    <t>白井　一平</t>
  </si>
  <si>
    <t>白井　仁平</t>
  </si>
  <si>
    <t>白井　三瓶</t>
  </si>
  <si>
    <t>白井　与平</t>
  </si>
  <si>
    <t>白井　五平</t>
  </si>
  <si>
    <t>白井　六平</t>
  </si>
  <si>
    <t>白井　七平</t>
  </si>
  <si>
    <t>白井　八平</t>
  </si>
  <si>
    <t>白井　九平</t>
  </si>
  <si>
    <t>白井　十平</t>
  </si>
  <si>
    <t>木村　一郎</t>
  </si>
  <si>
    <t>木村　次郎</t>
  </si>
  <si>
    <t>木村　三郎</t>
  </si>
  <si>
    <t>木村　四郎</t>
  </si>
  <si>
    <t>木村　五郎</t>
  </si>
  <si>
    <t>木村　六郎</t>
  </si>
  <si>
    <t>木村　七郎</t>
  </si>
  <si>
    <t>木村　八郎</t>
  </si>
  <si>
    <t>木村　九郎</t>
  </si>
  <si>
    <t>木村　十郎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</si>
</sst>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411]&quot;（　作成　&quot;ggge&quot;年&quot;mm&quot;月&quot;dd&quot;日　)&quot;"/>
    <numFmt numFmtId="178" formatCode="General&quot;年&quot;"/>
    <numFmt numFmtId="179" formatCode="General&quot;歳&quot;"/>
    <numFmt numFmtId="180" formatCode="0_);[Red]\(0\)"/>
    <numFmt numFmtId="181" formatCode="[$]ggge&quot;年&quot;m&quot;月&quot;d&quot;日&quot;;@" x16r2:formatCode16="[$-ja-JP-x-gannen]ggge&quot;年&quot;m&quot;月&quot;d&quot;日&quot;;@"/>
    <numFmt numFmtId="182" formatCode="yyyy&quot;年&quot;m&quot;月&quot;d&quot;日&quot;;@"/>
  </numFmts>
  <fonts count="4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0"/>
      <name val="ＭＳ 明朝"/>
      <family val="1"/>
      <charset val="128"/>
    </font>
    <font>
      <sz val="12"/>
      <name val="ＭＳ ゴシック"/>
      <family val="3"/>
      <charset val="128"/>
    </font>
    <font>
      <sz val="12"/>
      <name val="ＭＳ Ｐゴシック"/>
      <family val="3"/>
      <charset val="128"/>
    </font>
    <font>
      <sz val="10"/>
      <name val="ＭＳ ゴシック"/>
      <family val="3"/>
      <charset val="128"/>
    </font>
    <font>
      <sz val="14"/>
      <name val="ＭＳ 明朝"/>
      <family val="1"/>
      <charset val="128"/>
    </font>
    <font>
      <sz val="14"/>
      <name val="ＭＳ ゴシック"/>
      <family val="3"/>
      <charset val="128"/>
    </font>
    <font>
      <sz val="9"/>
      <name val="ＭＳ 明朝"/>
      <family val="1"/>
      <charset val="128"/>
    </font>
    <font>
      <sz val="9"/>
      <name val="ＭＳ Ｐゴシック"/>
      <family val="3"/>
      <charset val="128"/>
    </font>
    <font>
      <b/>
      <sz val="18"/>
      <name val="ＭＳ 明朝"/>
      <family val="1"/>
      <charset val="128"/>
    </font>
    <font>
      <b/>
      <sz val="14"/>
      <name val="ＭＳ 明朝"/>
      <family val="1"/>
      <charset val="128"/>
    </font>
    <font>
      <b/>
      <sz val="11"/>
      <name val="ＭＳ 明朝"/>
      <family val="1"/>
      <charset val="128"/>
    </font>
    <font>
      <sz val="11"/>
      <name val="ＭＳ 明朝"/>
      <family val="1"/>
      <charset val="128"/>
    </font>
    <font>
      <sz val="20"/>
      <name val="ＭＳ 明朝"/>
      <family val="1"/>
      <charset val="128"/>
    </font>
    <font>
      <sz val="8"/>
      <name val="ＭＳ 明朝"/>
      <family val="1"/>
      <charset val="128"/>
    </font>
    <font>
      <sz val="7"/>
      <name val="ＭＳ 明朝"/>
      <family val="1"/>
      <charset val="128"/>
    </font>
    <font>
      <b/>
      <sz val="9"/>
      <name val="ＭＳ Ｐゴシック"/>
      <family val="3"/>
      <charset val="128"/>
    </font>
    <font>
      <b/>
      <sz val="9"/>
      <color indexed="9"/>
      <name val="ＭＳ Ｐゴシック"/>
      <family val="3"/>
      <charset val="128"/>
    </font>
    <font>
      <sz val="6"/>
      <name val="ＭＳ 明朝"/>
      <family val="1"/>
      <charset val="128"/>
    </font>
    <font>
      <b/>
      <sz val="11"/>
      <name val="ＭＳ Ｐゴシック"/>
      <family val="3"/>
      <charset val="128"/>
    </font>
    <font>
      <vertAlign val="superscript"/>
      <sz val="9"/>
      <name val="ＭＳ 明朝"/>
      <family val="1"/>
      <charset val="128"/>
    </font>
    <font>
      <sz val="9"/>
      <color indexed="81"/>
      <name val="ＭＳ Ｐゴシック"/>
      <family val="3"/>
      <charset val="128"/>
    </font>
    <font>
      <sz val="16"/>
      <name val="ＭＳ 明朝"/>
      <family val="1"/>
      <charset val="128"/>
    </font>
    <font>
      <b/>
      <sz val="9"/>
      <color indexed="81"/>
      <name val="ＭＳ Ｐゴシック"/>
      <family val="3"/>
      <charset val="128"/>
    </font>
    <font>
      <b/>
      <sz val="11"/>
      <color indexed="30"/>
      <name val="ＭＳ Ｐゴシック"/>
      <family val="3"/>
      <charset val="128"/>
    </font>
    <font>
      <b/>
      <sz val="11"/>
      <color rgb="FFFF0000"/>
      <name val="ＭＳ Ｐゴシック"/>
      <family val="3"/>
      <charset val="128"/>
    </font>
    <font>
      <sz val="7.8"/>
      <name val="ＭＳ 明朝"/>
      <family val="1"/>
      <charset val="128"/>
    </font>
    <font>
      <sz val="6"/>
      <name val="ＭＳ Ｐゴシック"/>
      <family val="2"/>
      <charset val="128"/>
      <scheme val="minor"/>
    </font>
    <font>
      <b/>
      <sz val="10"/>
      <name val="ＭＳ 明朝"/>
      <family val="1"/>
      <charset val="128"/>
    </font>
    <font>
      <sz val="9"/>
      <name val="ＭＳ ゴシック"/>
      <family val="3"/>
      <charset val="128"/>
    </font>
    <font>
      <sz val="10"/>
      <name val="ＭＳ Ｐゴシック"/>
      <family val="3"/>
      <charset val="128"/>
    </font>
    <font>
      <b/>
      <sz val="12"/>
      <name val="ＭＳ 明朝"/>
      <family val="1"/>
      <charset val="128"/>
    </font>
    <font>
      <sz val="10"/>
      <color rgb="FFFF0000"/>
      <name val="ＭＳ 明朝"/>
      <family val="1"/>
      <charset val="128"/>
    </font>
    <font>
      <sz val="9"/>
      <color rgb="FFFF0000"/>
      <name val="ＭＳ 明朝"/>
      <family val="1"/>
      <charset val="128"/>
    </font>
    <font>
      <sz val="10"/>
      <color rgb="FFFF0000"/>
      <name val="ＭＳ Ｐゴシック"/>
      <family val="3"/>
      <charset val="128"/>
    </font>
    <font>
      <b/>
      <sz val="9"/>
      <color indexed="81"/>
      <name val="MS P ゴシック"/>
      <family val="3"/>
      <charset val="128"/>
    </font>
    <font>
      <sz val="9"/>
      <color indexed="81"/>
      <name val="MS P ゴシック"/>
      <family val="3"/>
      <charset val="128"/>
    </font>
    <font>
      <b/>
      <sz val="11"/>
      <color theme="9"/>
      <name val="ＭＳ Ｐゴシック"/>
      <family val="3"/>
      <charset val="128"/>
    </font>
  </fonts>
  <fills count="6">
    <fill>
      <patternFill patternType="none"/>
    </fill>
    <fill>
      <patternFill patternType="gray125"/>
    </fill>
    <fill>
      <patternFill patternType="solid">
        <fgColor indexed="10"/>
        <bgColor indexed="64"/>
      </patternFill>
    </fill>
    <fill>
      <patternFill patternType="solid">
        <fgColor indexed="53"/>
        <bgColor indexed="64"/>
      </patternFill>
    </fill>
    <fill>
      <patternFill patternType="solid">
        <fgColor theme="8" tint="0.79998168889431442"/>
        <bgColor indexed="64"/>
      </patternFill>
    </fill>
    <fill>
      <patternFill patternType="solid">
        <fgColor indexed="65"/>
        <bgColor indexed="42"/>
      </patternFill>
    </fill>
  </fills>
  <borders count="96">
    <border>
      <left/>
      <right/>
      <top/>
      <bottom/>
      <diagonal/>
    </border>
    <border>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style="medium">
        <color indexed="64"/>
      </right>
      <top/>
      <bottom style="medium">
        <color indexed="64"/>
      </bottom>
      <diagonal/>
    </border>
    <border>
      <left/>
      <right/>
      <top style="hair">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64"/>
      </left>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8"/>
      </left>
      <right style="hair">
        <color indexed="64"/>
      </right>
      <top/>
      <bottom style="hair">
        <color indexed="64"/>
      </bottom>
      <diagonal/>
    </border>
    <border>
      <left style="hair">
        <color indexed="8"/>
      </left>
      <right style="hair">
        <color indexed="64"/>
      </right>
      <top style="hair">
        <color indexed="64"/>
      </top>
      <bottom/>
      <diagonal/>
    </border>
    <border>
      <left/>
      <right style="hair">
        <color indexed="8"/>
      </right>
      <top/>
      <bottom/>
      <diagonal/>
    </border>
    <border>
      <left/>
      <right style="hair">
        <color indexed="8"/>
      </right>
      <top/>
      <bottom style="thin">
        <color indexed="64"/>
      </bottom>
      <diagonal/>
    </border>
    <border>
      <left style="hair">
        <color indexed="8"/>
      </left>
      <right style="hair">
        <color indexed="64"/>
      </right>
      <top/>
      <bottom style="thin">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15" fillId="0" borderId="0">
      <alignment vertical="center"/>
    </xf>
    <xf numFmtId="0" fontId="1" fillId="0" borderId="0"/>
    <xf numFmtId="0" fontId="1" fillId="0" borderId="0"/>
    <xf numFmtId="0" fontId="1" fillId="0" borderId="0">
      <alignment vertical="center"/>
    </xf>
  </cellStyleXfs>
  <cellXfs count="683">
    <xf numFmtId="0" fontId="0" fillId="0" borderId="0" xfId="0"/>
    <xf numFmtId="0" fontId="2" fillId="0" borderId="0" xfId="0" applyFont="1"/>
    <xf numFmtId="0" fontId="2" fillId="0" borderId="0" xfId="0" applyFont="1" applyProtection="1">
      <protection locked="0"/>
    </xf>
    <xf numFmtId="0" fontId="2" fillId="0" borderId="0" xfId="0" applyFont="1" applyAlignment="1">
      <alignment horizontal="left" vertical="center"/>
    </xf>
    <xf numFmtId="0" fontId="2" fillId="0" borderId="0" xfId="0" applyFont="1" applyAlignment="1">
      <alignment horizontal="center" vertical="center"/>
    </xf>
    <xf numFmtId="0" fontId="0" fillId="0" borderId="1" xfId="0" applyBorder="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xf numFmtId="0" fontId="6" fillId="0" borderId="1" xfId="0" applyFont="1" applyBorder="1" applyAlignment="1">
      <alignment vertical="center"/>
    </xf>
    <xf numFmtId="0" fontId="6" fillId="0" borderId="0" xfId="0" applyFont="1" applyAlignment="1">
      <alignment vertical="center"/>
    </xf>
    <xf numFmtId="0" fontId="2" fillId="0" borderId="0" xfId="0" applyFont="1" applyAlignment="1">
      <alignment horizontal="left" vertical="center" justifyLastLine="1"/>
    </xf>
    <xf numFmtId="0" fontId="2" fillId="0" borderId="0" xfId="0" applyFont="1" applyAlignment="1">
      <alignment horizontal="distributed" vertical="center" justifyLastLine="1"/>
    </xf>
    <xf numFmtId="0" fontId="2" fillId="0" borderId="0" xfId="0" applyFont="1" applyAlignment="1">
      <alignment horizontal="right" vertical="center"/>
    </xf>
    <xf numFmtId="0" fontId="5" fillId="0" borderId="0" xfId="0" applyFont="1" applyAlignment="1">
      <alignment horizontal="center" vertical="center" shrinkToFit="1"/>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2" fillId="0" borderId="0" xfId="0" applyFont="1" applyAlignment="1">
      <alignment horizontal="center"/>
    </xf>
    <xf numFmtId="0" fontId="4" fillId="0" borderId="0" xfId="0" applyFont="1" applyAlignment="1">
      <alignment horizontal="center"/>
    </xf>
    <xf numFmtId="0" fontId="7" fillId="0" borderId="0" xfId="0" applyFont="1" applyAlignment="1">
      <alignment horizontal="center"/>
    </xf>
    <xf numFmtId="0" fontId="13" fillId="0" borderId="0" xfId="0" applyFont="1" applyAlignment="1">
      <alignment horizontal="left" vertical="center"/>
    </xf>
    <xf numFmtId="0" fontId="14" fillId="0" borderId="0" xfId="0" applyFont="1" applyAlignment="1">
      <alignment horizontal="left" vertical="center"/>
    </xf>
    <xf numFmtId="0" fontId="11" fillId="0" borderId="0" xfId="2" applyFont="1" applyAlignment="1" applyProtection="1">
      <alignment horizontal="center" vertical="center"/>
      <protection hidden="1"/>
    </xf>
    <xf numFmtId="14" fontId="11" fillId="0" borderId="0" xfId="2" applyNumberFormat="1" applyFont="1" applyAlignment="1" applyProtection="1">
      <alignment horizontal="center" vertical="center"/>
      <protection hidden="1"/>
    </xf>
    <xf numFmtId="0" fontId="19" fillId="0" borderId="0" xfId="2" applyFont="1" applyAlignment="1" applyProtection="1">
      <alignment horizontal="center" vertical="center"/>
      <protection hidden="1"/>
    </xf>
    <xf numFmtId="0" fontId="20" fillId="0" borderId="0" xfId="2" applyFont="1" applyAlignment="1" applyProtection="1">
      <alignment vertical="center" wrapText="1"/>
      <protection hidden="1"/>
    </xf>
    <xf numFmtId="0" fontId="20" fillId="2" borderId="2" xfId="1" applyFont="1" applyFill="1" applyBorder="1" applyAlignment="1" applyProtection="1">
      <alignment horizontal="center" vertical="center"/>
      <protection hidden="1"/>
    </xf>
    <xf numFmtId="0" fontId="0" fillId="0" borderId="3" xfId="0" applyBorder="1"/>
    <xf numFmtId="0" fontId="0" fillId="0" borderId="4" xfId="0" applyBorder="1"/>
    <xf numFmtId="0" fontId="0" fillId="0" borderId="5" xfId="0" applyBorder="1"/>
    <xf numFmtId="0" fontId="22" fillId="0" borderId="0" xfId="0" applyFont="1"/>
    <xf numFmtId="0" fontId="28" fillId="0" borderId="0" xfId="0" applyFont="1"/>
    <xf numFmtId="0" fontId="4" fillId="0" borderId="1" xfId="0" applyFont="1" applyBorder="1" applyAlignment="1">
      <alignment horizontal="center" vertical="center"/>
    </xf>
    <xf numFmtId="0" fontId="0" fillId="4" borderId="6" xfId="0" applyFill="1" applyBorder="1" applyProtection="1">
      <protection locked="0"/>
    </xf>
    <xf numFmtId="0" fontId="0" fillId="4" borderId="7" xfId="0" applyFill="1" applyBorder="1" applyProtection="1">
      <protection locked="0"/>
    </xf>
    <xf numFmtId="0" fontId="0" fillId="4" borderId="8" xfId="0" applyFill="1" applyBorder="1" applyProtection="1">
      <protection locked="0"/>
    </xf>
    <xf numFmtId="0" fontId="0" fillId="4" borderId="9" xfId="0" applyFill="1" applyBorder="1" applyAlignment="1" applyProtection="1">
      <alignment horizontal="center"/>
      <protection locked="0"/>
    </xf>
    <xf numFmtId="0" fontId="15" fillId="0" borderId="0" xfId="3" applyFont="1"/>
    <xf numFmtId="0" fontId="4" fillId="0" borderId="0" xfId="3" applyFont="1"/>
    <xf numFmtId="0" fontId="4" fillId="0" borderId="10" xfId="3" applyFont="1" applyBorder="1"/>
    <xf numFmtId="0" fontId="4" fillId="0" borderId="11" xfId="3" applyFont="1" applyBorder="1"/>
    <xf numFmtId="0" fontId="4" fillId="0" borderId="1" xfId="3" applyFont="1" applyBorder="1"/>
    <xf numFmtId="0" fontId="4" fillId="0" borderId="12" xfId="3" applyFont="1" applyBorder="1"/>
    <xf numFmtId="0" fontId="4" fillId="0" borderId="0" xfId="3" applyFont="1" applyAlignment="1">
      <alignment horizontal="center" vertical="center"/>
    </xf>
    <xf numFmtId="0" fontId="15" fillId="0" borderId="10" xfId="3" applyFont="1" applyBorder="1"/>
    <xf numFmtId="0" fontId="4" fillId="0" borderId="0" xfId="3" applyFont="1" applyAlignment="1">
      <alignment horizontal="left"/>
    </xf>
    <xf numFmtId="0" fontId="4" fillId="0" borderId="0" xfId="3" applyFont="1" applyAlignment="1">
      <alignment horizontal="center"/>
    </xf>
    <xf numFmtId="0" fontId="4" fillId="0" borderId="0" xfId="3" applyFont="1" applyAlignment="1">
      <alignment horizontal="left" vertical="center"/>
    </xf>
    <xf numFmtId="0" fontId="2" fillId="0" borderId="1" xfId="3" applyFont="1" applyBorder="1" applyAlignment="1">
      <alignment horizontal="center"/>
    </xf>
    <xf numFmtId="0" fontId="10" fillId="0" borderId="3" xfId="3" applyFont="1" applyBorder="1"/>
    <xf numFmtId="0" fontId="4" fillId="0" borderId="3" xfId="3" applyFont="1" applyBorder="1" applyAlignment="1">
      <alignment horizontal="center"/>
    </xf>
    <xf numFmtId="0" fontId="10" fillId="0" borderId="13" xfId="3" applyFont="1" applyBorder="1"/>
    <xf numFmtId="0" fontId="10" fillId="0" borderId="14" xfId="3" applyFont="1" applyBorder="1"/>
    <xf numFmtId="0" fontId="10" fillId="0" borderId="15" xfId="3" applyFont="1" applyBorder="1"/>
    <xf numFmtId="0" fontId="10" fillId="0" borderId="16" xfId="3" applyFont="1" applyBorder="1"/>
    <xf numFmtId="0" fontId="10" fillId="0" borderId="1" xfId="3" applyFont="1" applyBorder="1"/>
    <xf numFmtId="0" fontId="10" fillId="0" borderId="12" xfId="3" applyFont="1" applyBorder="1"/>
    <xf numFmtId="0" fontId="10" fillId="0" borderId="5" xfId="3" applyFont="1" applyBorder="1"/>
    <xf numFmtId="0" fontId="4" fillId="0" borderId="5" xfId="3" applyFont="1" applyBorder="1" applyAlignment="1">
      <alignment horizontal="center" vertical="top"/>
    </xf>
    <xf numFmtId="0" fontId="10" fillId="0" borderId="3" xfId="3" applyFont="1" applyBorder="1" applyAlignment="1">
      <alignment horizontal="center" vertical="top"/>
    </xf>
    <xf numFmtId="0" fontId="15" fillId="0" borderId="3" xfId="3" applyFont="1" applyBorder="1" applyAlignment="1">
      <alignment shrinkToFit="1"/>
    </xf>
    <xf numFmtId="0" fontId="10" fillId="0" borderId="3" xfId="3" applyFont="1" applyBorder="1" applyAlignment="1">
      <alignment horizontal="center" vertical="top" shrinkToFit="1"/>
    </xf>
    <xf numFmtId="0" fontId="10" fillId="0" borderId="5" xfId="3" applyFont="1" applyBorder="1" applyAlignment="1">
      <alignment horizontal="center" vertical="top"/>
    </xf>
    <xf numFmtId="0" fontId="15" fillId="0" borderId="5" xfId="3" applyFont="1" applyBorder="1" applyAlignment="1">
      <alignment horizontal="center" shrinkToFit="1"/>
    </xf>
    <xf numFmtId="0" fontId="10" fillId="0" borderId="5" xfId="3" applyFont="1" applyBorder="1" applyAlignment="1">
      <alignment horizontal="center" vertical="top" shrinkToFit="1"/>
    </xf>
    <xf numFmtId="0" fontId="15" fillId="0" borderId="3" xfId="3" applyFont="1" applyBorder="1" applyAlignment="1">
      <alignment horizontal="center" shrinkToFit="1"/>
    </xf>
    <xf numFmtId="0" fontId="15" fillId="0" borderId="5" xfId="3" applyFont="1" applyBorder="1" applyAlignment="1">
      <alignment horizontal="center" vertical="top"/>
    </xf>
    <xf numFmtId="0" fontId="15" fillId="0" borderId="3" xfId="3" applyFont="1" applyBorder="1" applyAlignment="1">
      <alignment horizontal="center" vertical="top"/>
    </xf>
    <xf numFmtId="0" fontId="4" fillId="0" borderId="0" xfId="3" applyFont="1" applyAlignment="1">
      <alignment vertical="center"/>
    </xf>
    <xf numFmtId="0" fontId="18" fillId="0" borderId="0" xfId="3" applyFont="1" applyAlignment="1">
      <alignment horizontal="left" vertical="center"/>
    </xf>
    <xf numFmtId="0" fontId="4" fillId="0" borderId="16" xfId="3" applyFont="1" applyBorder="1" applyAlignment="1">
      <alignment vertical="center"/>
    </xf>
    <xf numFmtId="0" fontId="4" fillId="0" borderId="12" xfId="3" applyFont="1" applyBorder="1" applyAlignment="1">
      <alignment vertical="center"/>
    </xf>
    <xf numFmtId="0" fontId="4" fillId="0" borderId="0" xfId="3" applyFont="1" applyAlignment="1">
      <alignment vertical="top"/>
    </xf>
    <xf numFmtId="177" fontId="15" fillId="0" borderId="0" xfId="3" applyNumberFormat="1" applyFont="1" applyAlignment="1">
      <alignment vertical="center"/>
    </xf>
    <xf numFmtId="0" fontId="15" fillId="0" borderId="0" xfId="1" applyProtection="1">
      <alignment vertical="center"/>
      <protection hidden="1"/>
    </xf>
    <xf numFmtId="0" fontId="11" fillId="0" borderId="0" xfId="2" applyFont="1" applyAlignment="1" applyProtection="1">
      <alignment vertical="center"/>
      <protection hidden="1"/>
    </xf>
    <xf numFmtId="14" fontId="4" fillId="0" borderId="0" xfId="1" applyNumberFormat="1" applyFont="1" applyProtection="1">
      <alignment vertical="center"/>
      <protection hidden="1"/>
    </xf>
    <xf numFmtId="0" fontId="15" fillId="0" borderId="0" xfId="1" applyAlignment="1" applyProtection="1">
      <alignment vertical="center" wrapText="1"/>
      <protection hidden="1"/>
    </xf>
    <xf numFmtId="14" fontId="15" fillId="0" borderId="0" xfId="1" applyNumberFormat="1" applyProtection="1">
      <alignment vertical="center"/>
      <protection hidden="1"/>
    </xf>
    <xf numFmtId="0" fontId="10" fillId="0" borderId="17" xfId="1" applyFont="1" applyBorder="1">
      <alignment vertical="center"/>
    </xf>
    <xf numFmtId="0" fontId="11" fillId="4" borderId="18" xfId="2" applyFont="1" applyFill="1" applyBorder="1" applyAlignment="1" applyProtection="1">
      <alignment shrinkToFit="1"/>
      <protection locked="0"/>
    </xf>
    <xf numFmtId="0" fontId="11" fillId="4" borderId="17" xfId="2" applyFont="1" applyFill="1" applyBorder="1" applyAlignment="1" applyProtection="1">
      <alignment horizontal="center"/>
      <protection locked="0"/>
    </xf>
    <xf numFmtId="0" fontId="11" fillId="4" borderId="17" xfId="2" applyFont="1" applyFill="1" applyBorder="1" applyProtection="1">
      <protection locked="0"/>
    </xf>
    <xf numFmtId="14" fontId="11" fillId="4" borderId="17" xfId="2" applyNumberFormat="1" applyFont="1" applyFill="1" applyBorder="1" applyProtection="1">
      <protection locked="0"/>
    </xf>
    <xf numFmtId="14" fontId="11" fillId="4" borderId="20" xfId="2" applyNumberFormat="1" applyFont="1" applyFill="1" applyBorder="1" applyProtection="1">
      <protection locked="0"/>
    </xf>
    <xf numFmtId="0" fontId="10" fillId="4" borderId="17" xfId="1" applyFont="1" applyFill="1" applyBorder="1" applyProtection="1">
      <alignment vertical="center"/>
      <protection locked="0"/>
    </xf>
    <xf numFmtId="0" fontId="11" fillId="4" borderId="5" xfId="2" applyFont="1" applyFill="1" applyBorder="1" applyProtection="1">
      <protection locked="0"/>
    </xf>
    <xf numFmtId="0" fontId="15" fillId="4" borderId="17" xfId="1" applyFill="1" applyBorder="1" applyAlignment="1" applyProtection="1">
      <alignment shrinkToFit="1"/>
      <protection locked="0"/>
    </xf>
    <xf numFmtId="0" fontId="11" fillId="4" borderId="17" xfId="1" applyFont="1" applyFill="1" applyBorder="1" applyAlignment="1" applyProtection="1">
      <alignment horizontal="center"/>
      <protection locked="0"/>
    </xf>
    <xf numFmtId="0" fontId="11" fillId="4" borderId="17" xfId="1" applyFont="1" applyFill="1" applyBorder="1" applyProtection="1">
      <alignment vertical="center"/>
      <protection locked="0"/>
    </xf>
    <xf numFmtId="14" fontId="11" fillId="4" borderId="17" xfId="1" applyNumberFormat="1" applyFont="1" applyFill="1" applyBorder="1" applyProtection="1">
      <alignment vertical="center"/>
      <protection locked="0"/>
    </xf>
    <xf numFmtId="14" fontId="11" fillId="4" borderId="20" xfId="1" applyNumberFormat="1" applyFont="1" applyFill="1" applyBorder="1" applyProtection="1">
      <alignment vertical="center"/>
      <protection locked="0"/>
    </xf>
    <xf numFmtId="0" fontId="15" fillId="4" borderId="17" xfId="1" applyFill="1" applyBorder="1" applyProtection="1">
      <alignment vertical="center"/>
      <protection locked="0"/>
    </xf>
    <xf numFmtId="0" fontId="19" fillId="0" borderId="0" xfId="2" applyFont="1" applyAlignment="1" applyProtection="1">
      <alignment vertical="center"/>
      <protection hidden="1"/>
    </xf>
    <xf numFmtId="14" fontId="11" fillId="4" borderId="17" xfId="2" applyNumberFormat="1" applyFont="1" applyFill="1" applyBorder="1" applyAlignment="1" applyProtection="1">
      <alignment vertical="center" shrinkToFit="1"/>
      <protection locked="0"/>
    </xf>
    <xf numFmtId="14" fontId="11" fillId="4" borderId="17" xfId="1" applyNumberFormat="1" applyFont="1" applyFill="1" applyBorder="1" applyAlignment="1" applyProtection="1">
      <alignment vertical="center" shrinkToFit="1"/>
      <protection locked="0"/>
    </xf>
    <xf numFmtId="0" fontId="11" fillId="4" borderId="17" xfId="1" applyFont="1" applyFill="1" applyBorder="1" applyAlignment="1" applyProtection="1">
      <alignment horizontal="center" vertical="center"/>
      <protection locked="0"/>
    </xf>
    <xf numFmtId="0" fontId="1" fillId="4" borderId="17" xfId="2" applyFill="1" applyBorder="1" applyAlignment="1" applyProtection="1">
      <alignment shrinkToFit="1"/>
      <protection locked="0"/>
    </xf>
    <xf numFmtId="0" fontId="1" fillId="4" borderId="17" xfId="2" applyFill="1" applyBorder="1" applyProtection="1">
      <protection locked="0"/>
    </xf>
    <xf numFmtId="0" fontId="10" fillId="0" borderId="21" xfId="3" applyFont="1" applyBorder="1" applyAlignment="1" applyProtection="1">
      <alignment horizontal="left" vertical="center" shrinkToFit="1"/>
      <protection locked="0"/>
    </xf>
    <xf numFmtId="0" fontId="10" fillId="0" borderId="22" xfId="3" applyFont="1" applyBorder="1" applyAlignment="1" applyProtection="1">
      <alignment horizontal="left" vertical="center" shrinkToFit="1"/>
      <protection locked="0"/>
    </xf>
    <xf numFmtId="0" fontId="10" fillId="0" borderId="23" xfId="3" applyFont="1" applyBorder="1" applyAlignment="1" applyProtection="1">
      <alignment horizontal="left" vertical="center" shrinkToFit="1"/>
      <protection locked="0"/>
    </xf>
    <xf numFmtId="0" fontId="10" fillId="0" borderId="16" xfId="3" applyFont="1" applyBorder="1" applyAlignment="1" applyProtection="1">
      <alignment horizontal="center" vertical="center" shrinkToFit="1"/>
      <protection locked="0"/>
    </xf>
    <xf numFmtId="0" fontId="10" fillId="0" borderId="1" xfId="3" applyFont="1" applyBorder="1" applyAlignment="1" applyProtection="1">
      <alignment horizontal="center" vertical="center" shrinkToFit="1"/>
      <protection locked="0"/>
    </xf>
    <xf numFmtId="0" fontId="10" fillId="0" borderId="12" xfId="3" applyFont="1" applyBorder="1" applyAlignment="1" applyProtection="1">
      <alignment horizontal="center" vertical="center" shrinkToFit="1"/>
      <protection locked="0"/>
    </xf>
    <xf numFmtId="0" fontId="10" fillId="0" borderId="24" xfId="3" applyFont="1" applyBorder="1" applyAlignment="1">
      <alignment horizontal="left" vertical="center" shrinkToFit="1"/>
    </xf>
    <xf numFmtId="0" fontId="10" fillId="0" borderId="0" xfId="3" applyFont="1" applyAlignment="1">
      <alignment vertical="center"/>
    </xf>
    <xf numFmtId="0" fontId="4" fillId="0" borderId="0" xfId="3" applyFont="1" applyAlignment="1">
      <alignment horizontal="right"/>
    </xf>
    <xf numFmtId="0" fontId="15" fillId="0" borderId="4" xfId="3" applyFont="1" applyBorder="1" applyAlignment="1">
      <alignment horizontal="center" vertical="center"/>
    </xf>
    <xf numFmtId="0" fontId="15" fillId="0" borderId="4" xfId="3" applyFont="1" applyBorder="1" applyAlignment="1">
      <alignment horizontal="center" vertical="center" shrinkToFit="1"/>
    </xf>
    <xf numFmtId="0" fontId="4" fillId="0" borderId="4" xfId="3" applyFont="1" applyBorder="1" applyAlignment="1">
      <alignment horizontal="center" vertical="center"/>
    </xf>
    <xf numFmtId="0" fontId="10" fillId="0" borderId="4" xfId="3" applyFont="1" applyBorder="1" applyAlignment="1">
      <alignment horizontal="center" vertical="top"/>
    </xf>
    <xf numFmtId="0" fontId="15" fillId="0" borderId="4" xfId="3" applyFont="1" applyBorder="1" applyAlignment="1">
      <alignment shrinkToFit="1"/>
    </xf>
    <xf numFmtId="0" fontId="10" fillId="0" borderId="25" xfId="3" applyFont="1" applyBorder="1" applyAlignment="1">
      <alignment horizontal="left" vertical="center" shrinkToFit="1"/>
    </xf>
    <xf numFmtId="0" fontId="10" fillId="0" borderId="0" xfId="3" applyFont="1" applyAlignment="1">
      <alignment horizontal="left" vertical="center" shrinkToFit="1"/>
    </xf>
    <xf numFmtId="0" fontId="10" fillId="0" borderId="26" xfId="3" applyFont="1" applyBorder="1" applyAlignment="1">
      <alignment horizontal="left" vertical="center" shrinkToFit="1"/>
    </xf>
    <xf numFmtId="0" fontId="10" fillId="0" borderId="4" xfId="3" applyFont="1" applyBorder="1" applyAlignment="1">
      <alignment horizontal="center" vertical="top" shrinkToFit="1"/>
    </xf>
    <xf numFmtId="0" fontId="10" fillId="0" borderId="0" xfId="3" applyFont="1" applyAlignment="1">
      <alignment horizontal="left" shrinkToFit="1"/>
    </xf>
    <xf numFmtId="0" fontId="10" fillId="0" borderId="26" xfId="3" applyFont="1" applyBorder="1" applyAlignment="1">
      <alignment shrinkToFit="1"/>
    </xf>
    <xf numFmtId="0" fontId="15" fillId="0" borderId="4" xfId="3" applyFont="1" applyBorder="1" applyAlignment="1">
      <alignment horizontal="center" shrinkToFit="1"/>
    </xf>
    <xf numFmtId="0" fontId="15" fillId="0" borderId="4" xfId="3" applyFont="1" applyBorder="1" applyAlignment="1">
      <alignment horizontal="center" vertical="top"/>
    </xf>
    <xf numFmtId="0" fontId="10" fillId="0" borderId="0" xfId="3" applyFont="1"/>
    <xf numFmtId="0" fontId="15" fillId="0" borderId="0" xfId="3" applyFont="1" applyAlignment="1">
      <alignment horizontal="right"/>
    </xf>
    <xf numFmtId="0" fontId="2" fillId="0" borderId="0" xfId="3" applyFont="1" applyAlignment="1">
      <alignment horizontal="center" vertical="center"/>
    </xf>
    <xf numFmtId="0" fontId="4" fillId="0" borderId="4" xfId="3" applyFont="1" applyBorder="1" applyAlignment="1">
      <alignment vertical="center"/>
    </xf>
    <xf numFmtId="0" fontId="15" fillId="0" borderId="4" xfId="3" applyFont="1" applyBorder="1" applyAlignment="1">
      <alignment vertical="center" shrinkToFit="1"/>
    </xf>
    <xf numFmtId="14" fontId="11" fillId="4" borderId="18" xfId="2" applyNumberFormat="1" applyFont="1" applyFill="1" applyBorder="1" applyProtection="1">
      <protection locked="0"/>
    </xf>
    <xf numFmtId="0" fontId="10" fillId="0" borderId="18" xfId="1" applyFont="1" applyBorder="1">
      <alignment vertical="center"/>
    </xf>
    <xf numFmtId="0" fontId="10" fillId="0" borderId="24" xfId="3" applyFont="1" applyBorder="1"/>
    <xf numFmtId="0" fontId="10" fillId="0" borderId="10" xfId="3" applyFont="1" applyBorder="1"/>
    <xf numFmtId="0" fontId="17" fillId="0" borderId="0" xfId="3" applyFont="1"/>
    <xf numFmtId="0" fontId="25" fillId="0" borderId="0" xfId="3" applyFont="1" applyAlignment="1">
      <alignment horizontal="center" vertical="center"/>
    </xf>
    <xf numFmtId="0" fontId="15" fillId="0" borderId="0" xfId="1">
      <alignment vertical="center"/>
    </xf>
    <xf numFmtId="0" fontId="0" fillId="0" borderId="9" xfId="0" applyBorder="1" applyAlignment="1" applyProtection="1">
      <alignment horizontal="center"/>
      <protection locked="0"/>
    </xf>
    <xf numFmtId="0" fontId="0" fillId="0" borderId="17" xfId="0" applyBorder="1" applyAlignment="1" applyProtection="1">
      <alignment horizontal="center"/>
      <protection locked="0"/>
    </xf>
    <xf numFmtId="0" fontId="29" fillId="0" borderId="0" xfId="3" applyFont="1"/>
    <xf numFmtId="0" fontId="10" fillId="0" borderId="25" xfId="3" applyFont="1" applyBorder="1" applyAlignment="1" applyProtection="1">
      <alignment horizontal="left" vertical="center" shrinkToFit="1"/>
      <protection locked="0"/>
    </xf>
    <xf numFmtId="0" fontId="10" fillId="0" borderId="0" xfId="3" applyFont="1" applyAlignment="1" applyProtection="1">
      <alignment horizontal="left" vertical="center" shrinkToFit="1"/>
      <protection locked="0"/>
    </xf>
    <xf numFmtId="0" fontId="10" fillId="0" borderId="26" xfId="3" applyFont="1" applyBorder="1" applyAlignment="1" applyProtection="1">
      <alignment horizontal="left" vertical="center" shrinkToFit="1"/>
      <protection locked="0"/>
    </xf>
    <xf numFmtId="0" fontId="10" fillId="0" borderId="13" xfId="3" applyFont="1" applyBorder="1" applyAlignment="1" applyProtection="1">
      <alignment horizontal="left" vertical="center" shrinkToFit="1"/>
      <protection locked="0"/>
    </xf>
    <xf numFmtId="0" fontId="10" fillId="0" borderId="0" xfId="3" applyFont="1" applyAlignment="1" applyProtection="1">
      <alignment horizontal="left" shrinkToFit="1"/>
      <protection locked="0"/>
    </xf>
    <xf numFmtId="0" fontId="10" fillId="0" borderId="26" xfId="3" applyFont="1" applyBorder="1" applyAlignment="1" applyProtection="1">
      <alignment shrinkToFit="1"/>
      <protection locked="0"/>
    </xf>
    <xf numFmtId="0" fontId="10" fillId="0" borderId="3" xfId="3" applyFont="1" applyBorder="1" applyAlignment="1">
      <alignment vertical="center" shrinkToFit="1"/>
    </xf>
    <xf numFmtId="0" fontId="10" fillId="0" borderId="3" xfId="3" applyFont="1" applyBorder="1" applyAlignment="1">
      <alignment vertical="center" wrapText="1" shrinkToFit="1"/>
    </xf>
    <xf numFmtId="0" fontId="10" fillId="0" borderId="24" xfId="3" applyFont="1" applyBorder="1" applyAlignment="1">
      <alignment vertical="center" shrinkToFit="1"/>
    </xf>
    <xf numFmtId="0" fontId="10" fillId="0" borderId="25" xfId="3" applyFont="1" applyBorder="1" applyAlignment="1">
      <alignment vertical="center" shrinkToFit="1"/>
    </xf>
    <xf numFmtId="0" fontId="10" fillId="0" borderId="21" xfId="3" applyFont="1" applyBorder="1" applyAlignment="1" applyProtection="1">
      <alignment vertical="center" shrinkToFit="1"/>
      <protection locked="0"/>
    </xf>
    <xf numFmtId="0" fontId="10" fillId="0" borderId="13" xfId="3" applyFont="1" applyBorder="1" applyAlignment="1">
      <alignment vertical="center" shrinkToFit="1"/>
    </xf>
    <xf numFmtId="0" fontId="10" fillId="0" borderId="16" xfId="3" applyFont="1" applyBorder="1" applyAlignment="1" applyProtection="1">
      <alignment vertical="center" shrinkToFit="1"/>
      <protection locked="0"/>
    </xf>
    <xf numFmtId="0" fontId="10" fillId="0" borderId="4" xfId="3" applyFont="1" applyBorder="1" applyAlignment="1" applyProtection="1">
      <alignment vertical="center" wrapText="1" shrinkToFit="1"/>
      <protection locked="0"/>
    </xf>
    <xf numFmtId="0" fontId="10" fillId="0" borderId="41" xfId="3" applyFont="1" applyBorder="1" applyAlignment="1" applyProtection="1">
      <alignment vertical="center" wrapText="1" shrinkToFit="1"/>
      <protection locked="0"/>
    </xf>
    <xf numFmtId="0" fontId="10" fillId="0" borderId="35" xfId="3" applyFont="1" applyBorder="1" applyAlignment="1" applyProtection="1">
      <alignment vertical="center" wrapText="1" shrinkToFit="1"/>
      <protection locked="0"/>
    </xf>
    <xf numFmtId="0" fontId="10" fillId="0" borderId="5" xfId="3" applyFont="1" applyBorder="1" applyAlignment="1" applyProtection="1">
      <alignment vertical="center" wrapText="1" shrinkToFit="1"/>
      <protection locked="0"/>
    </xf>
    <xf numFmtId="0" fontId="10" fillId="0" borderId="4" xfId="3" applyFont="1" applyBorder="1" applyAlignment="1" applyProtection="1">
      <alignment vertical="center" shrinkToFit="1"/>
      <protection locked="0"/>
    </xf>
    <xf numFmtId="0" fontId="10" fillId="0" borderId="41" xfId="3" applyFont="1" applyBorder="1" applyAlignment="1" applyProtection="1">
      <alignment vertical="center" shrinkToFit="1"/>
      <protection locked="0"/>
    </xf>
    <xf numFmtId="0" fontId="10" fillId="0" borderId="35" xfId="3" applyFont="1" applyBorder="1" applyAlignment="1" applyProtection="1">
      <alignment vertical="center" shrinkToFit="1"/>
      <protection locked="0"/>
    </xf>
    <xf numFmtId="0" fontId="10" fillId="0" borderId="5" xfId="3" applyFont="1" applyBorder="1" applyAlignment="1" applyProtection="1">
      <alignment vertical="center" shrinkToFit="1"/>
      <protection locked="0"/>
    </xf>
    <xf numFmtId="0" fontId="10" fillId="0" borderId="25" xfId="3" applyFont="1" applyBorder="1" applyAlignment="1" applyProtection="1">
      <alignment vertical="center" shrinkToFit="1"/>
      <protection locked="0"/>
    </xf>
    <xf numFmtId="0" fontId="10" fillId="0" borderId="13" xfId="3" applyFont="1" applyBorder="1" applyAlignment="1" applyProtection="1">
      <alignment vertical="center" shrinkToFit="1"/>
      <protection locked="0"/>
    </xf>
    <xf numFmtId="0" fontId="10" fillId="0" borderId="0" xfId="3" applyFont="1" applyAlignment="1" applyProtection="1">
      <alignment vertical="center"/>
      <protection locked="0"/>
    </xf>
    <xf numFmtId="0" fontId="10" fillId="0" borderId="0" xfId="3" applyFont="1" applyProtection="1">
      <protection locked="0"/>
    </xf>
    <xf numFmtId="0" fontId="10" fillId="0" borderId="26" xfId="3" applyFont="1" applyBorder="1" applyAlignment="1" applyProtection="1">
      <alignment horizontal="left" shrinkToFit="1"/>
      <protection locked="0"/>
    </xf>
    <xf numFmtId="0" fontId="11" fillId="4" borderId="19" xfId="2" applyFont="1" applyFill="1" applyBorder="1" applyProtection="1">
      <protection locked="0"/>
    </xf>
    <xf numFmtId="0" fontId="11" fillId="4" borderId="19" xfId="1" applyFont="1" applyFill="1" applyBorder="1" applyProtection="1">
      <alignment vertical="center"/>
      <protection locked="0"/>
    </xf>
    <xf numFmtId="0" fontId="15" fillId="0" borderId="0" xfId="4" applyFont="1">
      <alignment vertical="center"/>
    </xf>
    <xf numFmtId="0" fontId="12" fillId="0" borderId="0" xfId="4" applyFont="1">
      <alignment vertical="center"/>
    </xf>
    <xf numFmtId="0" fontId="1" fillId="0" borderId="0" xfId="4">
      <alignment vertical="center"/>
    </xf>
    <xf numFmtId="0" fontId="15" fillId="0" borderId="0" xfId="4" applyFont="1" applyAlignment="1">
      <alignment horizontal="right" vertical="center"/>
    </xf>
    <xf numFmtId="0" fontId="15" fillId="0" borderId="0" xfId="4" applyFont="1" applyAlignment="1">
      <alignment vertical="center" wrapText="1"/>
    </xf>
    <xf numFmtId="0" fontId="1" fillId="0" borderId="53" xfId="4" applyBorder="1">
      <alignment vertical="center"/>
    </xf>
    <xf numFmtId="0" fontId="1" fillId="0" borderId="9" xfId="4" applyBorder="1" applyAlignment="1">
      <alignment horizontal="center" vertical="center"/>
    </xf>
    <xf numFmtId="0" fontId="31" fillId="5" borderId="0" xfId="4" applyFont="1" applyFill="1" applyAlignment="1">
      <alignment horizontal="left" vertical="center"/>
    </xf>
    <xf numFmtId="14" fontId="1" fillId="0" borderId="59" xfId="4" applyNumberFormat="1" applyBorder="1">
      <alignment vertical="center"/>
    </xf>
    <xf numFmtId="0" fontId="33" fillId="0" borderId="0" xfId="4" applyFont="1">
      <alignment vertical="center"/>
    </xf>
    <xf numFmtId="0" fontId="15" fillId="0" borderId="0" xfId="4" applyFont="1" applyAlignment="1">
      <alignment horizontal="center" vertical="center"/>
    </xf>
    <xf numFmtId="0" fontId="4" fillId="0" borderId="0" xfId="4" applyFont="1" applyAlignment="1">
      <alignment horizontal="right" vertical="center"/>
    </xf>
    <xf numFmtId="0" fontId="2" fillId="0" borderId="0" xfId="4" applyFont="1" applyAlignment="1">
      <alignment horizontal="distributed" vertical="center" indent="1"/>
    </xf>
    <xf numFmtId="0" fontId="34" fillId="5" borderId="0" xfId="4" applyFont="1" applyFill="1" applyAlignment="1">
      <alignment horizontal="center" vertical="center"/>
    </xf>
    <xf numFmtId="0" fontId="2" fillId="0" borderId="0" xfId="4" applyFont="1">
      <alignment vertical="center"/>
    </xf>
    <xf numFmtId="0" fontId="15" fillId="0" borderId="0" xfId="4" applyFont="1" applyAlignment="1">
      <alignment horizontal="center" vertical="center" wrapText="1"/>
    </xf>
    <xf numFmtId="0" fontId="15" fillId="0" borderId="0" xfId="4" applyFont="1" applyAlignment="1">
      <alignment horizontal="left" vertical="center" wrapText="1"/>
    </xf>
    <xf numFmtId="0" fontId="32" fillId="0" borderId="0" xfId="4" applyFont="1" applyAlignment="1">
      <alignment horizontal="left" vertical="center" wrapText="1"/>
    </xf>
    <xf numFmtId="0" fontId="4" fillId="0" borderId="0" xfId="4" applyFont="1">
      <alignment vertical="center"/>
    </xf>
    <xf numFmtId="0" fontId="35" fillId="0" borderId="0" xfId="4" applyFont="1">
      <alignment vertical="center"/>
    </xf>
    <xf numFmtId="0" fontId="36" fillId="0" borderId="0" xfId="4" applyFont="1">
      <alignment vertical="center"/>
    </xf>
    <xf numFmtId="0" fontId="1" fillId="0" borderId="0" xfId="4" applyAlignment="1">
      <alignment horizontal="distributed" vertical="center" indent="2"/>
    </xf>
    <xf numFmtId="0" fontId="4" fillId="0" borderId="0" xfId="4" applyFont="1" applyAlignment="1">
      <alignment horizontal="distributed" vertical="center" indent="2"/>
    </xf>
    <xf numFmtId="0" fontId="35" fillId="0" borderId="0" xfId="4" applyFont="1" applyAlignment="1">
      <alignment vertical="center" wrapText="1"/>
    </xf>
    <xf numFmtId="0" fontId="4" fillId="0" borderId="0" xfId="4" applyFont="1" applyAlignment="1">
      <alignment vertical="center" wrapText="1"/>
    </xf>
    <xf numFmtId="0" fontId="10" fillId="0" borderId="0" xfId="4" applyFont="1">
      <alignment vertical="center"/>
    </xf>
    <xf numFmtId="0" fontId="10" fillId="0" borderId="0" xfId="4" applyFont="1" applyAlignment="1">
      <alignment horizontal="left" vertical="center"/>
    </xf>
    <xf numFmtId="0" fontId="37" fillId="0" borderId="0" xfId="4" applyFont="1">
      <alignment vertical="center"/>
    </xf>
    <xf numFmtId="0" fontId="17" fillId="0" borderId="0" xfId="4" applyFont="1" applyAlignment="1">
      <alignment vertical="center" wrapText="1"/>
    </xf>
    <xf numFmtId="0" fontId="10" fillId="0" borderId="0" xfId="4" applyFont="1" applyAlignment="1">
      <alignment vertical="center" wrapText="1"/>
    </xf>
    <xf numFmtId="0" fontId="11" fillId="0" borderId="0" xfId="4" applyFont="1" applyAlignment="1">
      <alignment vertical="center" wrapText="1"/>
    </xf>
    <xf numFmtId="0" fontId="0" fillId="4" borderId="17" xfId="2" applyFont="1" applyFill="1" applyBorder="1" applyAlignment="1" applyProtection="1">
      <alignment shrinkToFit="1"/>
      <protection locked="0"/>
    </xf>
    <xf numFmtId="49" fontId="10" fillId="4" borderId="17" xfId="1" applyNumberFormat="1" applyFont="1" applyFill="1" applyBorder="1" applyAlignment="1" applyProtection="1">
      <alignment horizontal="center" vertical="center"/>
      <protection locked="0"/>
    </xf>
    <xf numFmtId="49" fontId="10" fillId="4" borderId="19" xfId="1" applyNumberFormat="1" applyFont="1" applyFill="1" applyBorder="1" applyAlignment="1" applyProtection="1">
      <alignment horizontal="right" vertical="center"/>
      <protection locked="0"/>
    </xf>
    <xf numFmtId="49" fontId="10" fillId="4" borderId="17" xfId="1" applyNumberFormat="1" applyFont="1" applyFill="1" applyBorder="1" applyAlignment="1" applyProtection="1">
      <alignment horizontal="right" vertical="center"/>
      <protection locked="0"/>
    </xf>
    <xf numFmtId="0" fontId="40" fillId="0" borderId="0" xfId="0" applyFont="1"/>
    <xf numFmtId="0" fontId="20" fillId="3" borderId="27" xfId="1" applyFont="1" applyFill="1" applyBorder="1" applyAlignment="1" applyProtection="1">
      <alignment horizontal="center" vertical="center" wrapText="1"/>
      <protection hidden="1"/>
    </xf>
    <xf numFmtId="0" fontId="20" fillId="3" borderId="31" xfId="1" applyFont="1" applyFill="1" applyBorder="1" applyAlignment="1" applyProtection="1">
      <alignment horizontal="center" vertical="center" wrapText="1"/>
      <protection hidden="1"/>
    </xf>
    <xf numFmtId="0" fontId="20" fillId="2" borderId="50" xfId="1" applyFont="1" applyFill="1" applyBorder="1" applyAlignment="1" applyProtection="1">
      <alignment horizontal="center" vertical="center"/>
      <protection hidden="1"/>
    </xf>
    <xf numFmtId="0" fontId="20" fillId="2" borderId="51" xfId="1" applyFont="1" applyFill="1" applyBorder="1" applyAlignment="1" applyProtection="1">
      <alignment horizontal="center" vertical="center"/>
      <protection hidden="1"/>
    </xf>
    <xf numFmtId="0" fontId="20" fillId="2" borderId="52" xfId="1" applyFont="1" applyFill="1" applyBorder="1" applyAlignment="1" applyProtection="1">
      <alignment horizontal="center" vertical="center"/>
      <protection hidden="1"/>
    </xf>
    <xf numFmtId="0" fontId="20" fillId="2" borderId="27" xfId="1" applyFont="1" applyFill="1" applyBorder="1" applyAlignment="1" applyProtection="1">
      <alignment horizontal="center" vertical="center" wrapText="1"/>
      <protection hidden="1"/>
    </xf>
    <xf numFmtId="0" fontId="20" fillId="2" borderId="31" xfId="1" applyFont="1" applyFill="1" applyBorder="1" applyAlignment="1" applyProtection="1">
      <alignment horizontal="center" vertical="center" wrapText="1"/>
      <protection hidden="1"/>
    </xf>
    <xf numFmtId="0" fontId="20" fillId="2" borderId="30" xfId="1" applyFont="1" applyFill="1" applyBorder="1" applyAlignment="1" applyProtection="1">
      <alignment horizontal="center" vertical="center"/>
      <protection hidden="1"/>
    </xf>
    <xf numFmtId="0" fontId="20" fillId="2" borderId="2" xfId="1" applyFont="1" applyFill="1" applyBorder="1" applyAlignment="1" applyProtection="1">
      <alignment horizontal="center" vertical="center"/>
      <protection hidden="1"/>
    </xf>
    <xf numFmtId="0" fontId="20" fillId="2" borderId="29" xfId="1" applyFont="1" applyFill="1" applyBorder="1" applyAlignment="1" applyProtection="1">
      <alignment horizontal="center" vertical="center"/>
      <protection hidden="1"/>
    </xf>
    <xf numFmtId="0" fontId="20" fillId="3" borderId="54" xfId="1" applyFont="1" applyFill="1" applyBorder="1" applyAlignment="1" applyProtection="1">
      <alignment horizontal="center" vertical="center" wrapText="1"/>
      <protection hidden="1"/>
    </xf>
    <xf numFmtId="0" fontId="20" fillId="3" borderId="79" xfId="1" applyFont="1" applyFill="1" applyBorder="1" applyAlignment="1" applyProtection="1">
      <alignment horizontal="center" vertical="center" wrapText="1"/>
      <protection hidden="1"/>
    </xf>
    <xf numFmtId="0" fontId="20" fillId="2" borderId="28" xfId="1" applyFont="1" applyFill="1" applyBorder="1" applyAlignment="1" applyProtection="1">
      <alignment horizontal="center" vertical="center"/>
      <protection hidden="1"/>
    </xf>
    <xf numFmtId="0" fontId="20" fillId="2" borderId="31" xfId="1" applyFont="1" applyFill="1" applyBorder="1" applyAlignment="1" applyProtection="1">
      <alignment horizontal="center" vertical="center"/>
      <protection hidden="1"/>
    </xf>
    <xf numFmtId="0" fontId="20" fillId="2" borderId="29" xfId="1" applyFont="1" applyFill="1" applyBorder="1" applyAlignment="1" applyProtection="1">
      <alignment horizontal="center" vertical="center" wrapText="1"/>
      <protection hidden="1"/>
    </xf>
    <xf numFmtId="0" fontId="20" fillId="3" borderId="28" xfId="1" applyFont="1" applyFill="1" applyBorder="1" applyAlignment="1" applyProtection="1">
      <alignment horizontal="center" vertical="center" wrapText="1"/>
      <protection hidden="1"/>
    </xf>
    <xf numFmtId="0" fontId="20" fillId="2" borderId="27" xfId="1" applyFont="1" applyFill="1" applyBorder="1" applyAlignment="1" applyProtection="1">
      <alignment horizontal="center" vertical="center"/>
      <protection hidden="1"/>
    </xf>
    <xf numFmtId="0" fontId="0" fillId="4" borderId="91" xfId="0" applyFill="1" applyBorder="1" applyAlignment="1" applyProtection="1">
      <alignment vertical="top"/>
      <protection locked="0"/>
    </xf>
    <xf numFmtId="0" fontId="0" fillId="4" borderId="92" xfId="0" applyFill="1" applyBorder="1" applyAlignment="1" applyProtection="1">
      <alignment vertical="top"/>
      <protection locked="0"/>
    </xf>
    <xf numFmtId="0" fontId="0" fillId="4" borderId="93" xfId="0" applyFill="1" applyBorder="1" applyAlignment="1" applyProtection="1">
      <alignment vertical="top"/>
      <protection locked="0"/>
    </xf>
    <xf numFmtId="0" fontId="0" fillId="4" borderId="94" xfId="0" applyFill="1" applyBorder="1" applyAlignment="1" applyProtection="1">
      <alignment vertical="top"/>
      <protection locked="0"/>
    </xf>
    <xf numFmtId="0" fontId="0" fillId="4" borderId="90" xfId="0" applyFill="1" applyBorder="1" applyAlignment="1" applyProtection="1">
      <alignment vertical="top"/>
      <protection locked="0"/>
    </xf>
    <xf numFmtId="0" fontId="0" fillId="4" borderId="95" xfId="0" applyFill="1" applyBorder="1" applyAlignment="1" applyProtection="1">
      <alignment vertical="top"/>
      <protection locked="0"/>
    </xf>
    <xf numFmtId="182" fontId="40" fillId="0" borderId="0" xfId="0" applyNumberFormat="1" applyFont="1"/>
    <xf numFmtId="180" fontId="0" fillId="4" borderId="32" xfId="0" applyNumberFormat="1" applyFill="1" applyBorder="1" applyAlignment="1" applyProtection="1">
      <alignment horizontal="left"/>
      <protection locked="0"/>
    </xf>
    <xf numFmtId="180" fontId="0" fillId="4" borderId="33" xfId="0" applyNumberFormat="1" applyFill="1" applyBorder="1" applyAlignment="1" applyProtection="1">
      <alignment horizontal="left"/>
      <protection locked="0"/>
    </xf>
    <xf numFmtId="180" fontId="0" fillId="4" borderId="34" xfId="0" applyNumberFormat="1" applyFill="1" applyBorder="1" applyAlignment="1" applyProtection="1">
      <alignment horizontal="left"/>
      <protection locked="0"/>
    </xf>
    <xf numFmtId="0" fontId="0" fillId="4" borderId="32" xfId="0" applyFill="1" applyBorder="1" applyProtection="1">
      <protection locked="0"/>
    </xf>
    <xf numFmtId="0" fontId="0" fillId="4" borderId="33" xfId="0" applyFill="1" applyBorder="1" applyProtection="1">
      <protection locked="0"/>
    </xf>
    <xf numFmtId="0" fontId="0" fillId="4" borderId="34" xfId="0" applyFill="1" applyBorder="1" applyProtection="1">
      <protection locked="0"/>
    </xf>
    <xf numFmtId="176" fontId="0" fillId="4" borderId="32" xfId="0" applyNumberFormat="1" applyFill="1" applyBorder="1" applyAlignment="1" applyProtection="1">
      <alignment horizontal="left"/>
      <protection locked="0"/>
    </xf>
    <xf numFmtId="176" fontId="0" fillId="4" borderId="33" xfId="0" applyNumberFormat="1" applyFill="1" applyBorder="1" applyAlignment="1" applyProtection="1">
      <alignment horizontal="left"/>
      <protection locked="0"/>
    </xf>
    <xf numFmtId="176" fontId="0" fillId="4" borderId="34" xfId="0" applyNumberFormat="1" applyFill="1" applyBorder="1" applyAlignment="1" applyProtection="1">
      <alignment horizontal="left"/>
      <protection locked="0"/>
    </xf>
    <xf numFmtId="0" fontId="25" fillId="0" borderId="3" xfId="3" applyFont="1" applyBorder="1" applyAlignment="1">
      <alignment horizontal="center" vertical="center"/>
    </xf>
    <xf numFmtId="0" fontId="25" fillId="0" borderId="4" xfId="3" applyFont="1" applyBorder="1" applyAlignment="1">
      <alignment horizontal="center" vertical="center"/>
    </xf>
    <xf numFmtId="0" fontId="25" fillId="0" borderId="5" xfId="3" applyFont="1" applyBorder="1" applyAlignment="1">
      <alignment horizontal="center" vertical="center"/>
    </xf>
    <xf numFmtId="0" fontId="4" fillId="0" borderId="25" xfId="3" applyFont="1" applyBorder="1" applyAlignment="1">
      <alignment horizontal="left" vertical="center" shrinkToFit="1"/>
    </xf>
    <xf numFmtId="0" fontId="4" fillId="0" borderId="26" xfId="3" applyFont="1" applyBorder="1" applyAlignment="1">
      <alignment horizontal="left" vertical="center" shrinkToFit="1"/>
    </xf>
    <xf numFmtId="0" fontId="4" fillId="0" borderId="0" xfId="3" applyFont="1" applyAlignment="1">
      <alignment horizontal="left" vertical="center" shrinkToFit="1"/>
    </xf>
    <xf numFmtId="0" fontId="10" fillId="0" borderId="3" xfId="3" applyFont="1" applyBorder="1" applyAlignment="1">
      <alignment horizontal="center"/>
    </xf>
    <xf numFmtId="0" fontId="10" fillId="0" borderId="5" xfId="3" applyFont="1" applyBorder="1" applyAlignment="1">
      <alignment horizontal="center"/>
    </xf>
    <xf numFmtId="0" fontId="4" fillId="0" borderId="16" xfId="3" applyFont="1" applyBorder="1" applyAlignment="1">
      <alignment horizontal="left" vertical="center" shrinkToFit="1"/>
    </xf>
    <xf numFmtId="0" fontId="4" fillId="0" borderId="12" xfId="3" applyFont="1" applyBorder="1" applyAlignment="1">
      <alignment horizontal="left" vertical="center" shrinkToFit="1"/>
    </xf>
    <xf numFmtId="0" fontId="4" fillId="0" borderId="1" xfId="3" applyFont="1" applyBorder="1" applyAlignment="1">
      <alignment horizontal="left" vertical="center" shrinkToFit="1"/>
    </xf>
    <xf numFmtId="0" fontId="15" fillId="0" borderId="4" xfId="3" applyFont="1" applyBorder="1" applyAlignment="1">
      <alignment horizontal="center" vertical="center"/>
    </xf>
    <xf numFmtId="0" fontId="15" fillId="0" borderId="13" xfId="3" applyFont="1" applyBorder="1" applyAlignment="1">
      <alignment horizontal="center" vertical="center" shrinkToFit="1"/>
    </xf>
    <xf numFmtId="0" fontId="15" fillId="0" borderId="14" xfId="3" applyFont="1" applyBorder="1" applyAlignment="1">
      <alignment horizontal="center" vertical="center" shrinkToFit="1"/>
    </xf>
    <xf numFmtId="0" fontId="15" fillId="0" borderId="15" xfId="3" applyFont="1" applyBorder="1" applyAlignment="1">
      <alignment horizontal="center" vertical="center" shrinkToFit="1"/>
    </xf>
    <xf numFmtId="0" fontId="15" fillId="0" borderId="25" xfId="3" applyFont="1" applyBorder="1" applyAlignment="1">
      <alignment horizontal="center" vertical="center" shrinkToFit="1"/>
    </xf>
    <xf numFmtId="0" fontId="15" fillId="0" borderId="0" xfId="3" applyFont="1" applyAlignment="1">
      <alignment horizontal="center" vertical="center" shrinkToFit="1"/>
    </xf>
    <xf numFmtId="0" fontId="15" fillId="0" borderId="26" xfId="3" applyFont="1" applyBorder="1" applyAlignment="1">
      <alignment horizontal="center" vertical="center" shrinkToFit="1"/>
    </xf>
    <xf numFmtId="0" fontId="15" fillId="0" borderId="16" xfId="3" applyFont="1" applyBorder="1" applyAlignment="1">
      <alignment horizontal="center" vertical="center" shrinkToFit="1"/>
    </xf>
    <xf numFmtId="0" fontId="15" fillId="0" borderId="1" xfId="3" applyFont="1" applyBorder="1" applyAlignment="1">
      <alignment horizontal="center" vertical="center" shrinkToFit="1"/>
    </xf>
    <xf numFmtId="0" fontId="15" fillId="0" borderId="12" xfId="3" applyFont="1" applyBorder="1" applyAlignment="1">
      <alignment horizontal="center" vertical="center" shrinkToFit="1"/>
    </xf>
    <xf numFmtId="0" fontId="15" fillId="0" borderId="4" xfId="3" applyFont="1" applyBorder="1" applyAlignment="1">
      <alignment horizontal="center" vertical="center" shrinkToFit="1"/>
    </xf>
    <xf numFmtId="0" fontId="15" fillId="0" borderId="4" xfId="3" applyFont="1" applyBorder="1" applyAlignment="1" applyProtection="1">
      <alignment horizontal="center" vertical="center" shrinkToFit="1"/>
      <protection locked="0"/>
    </xf>
    <xf numFmtId="0" fontId="15" fillId="0" borderId="5" xfId="3" applyFont="1" applyBorder="1" applyAlignment="1" applyProtection="1">
      <alignment horizontal="center" vertical="center" shrinkToFit="1"/>
      <protection locked="0"/>
    </xf>
    <xf numFmtId="178" fontId="15" fillId="0" borderId="13" xfId="3" applyNumberFormat="1" applyFont="1" applyBorder="1" applyAlignment="1">
      <alignment horizontal="center" vertical="center" shrinkToFit="1"/>
    </xf>
    <xf numFmtId="178" fontId="15" fillId="0" borderId="15" xfId="3" applyNumberFormat="1" applyFont="1" applyBorder="1" applyAlignment="1">
      <alignment horizontal="center" vertical="center" shrinkToFit="1"/>
    </xf>
    <xf numFmtId="178" fontId="15" fillId="0" borderId="25" xfId="3" applyNumberFormat="1" applyFont="1" applyBorder="1" applyAlignment="1">
      <alignment horizontal="center" vertical="center" shrinkToFit="1"/>
    </xf>
    <xf numFmtId="178" fontId="15" fillId="0" borderId="26" xfId="3" applyNumberFormat="1" applyFont="1" applyBorder="1" applyAlignment="1">
      <alignment horizontal="center" vertical="center" shrinkToFit="1"/>
    </xf>
    <xf numFmtId="178" fontId="15" fillId="0" borderId="16" xfId="3" applyNumberFormat="1" applyFont="1" applyBorder="1" applyAlignment="1">
      <alignment horizontal="center" vertical="center" shrinkToFit="1"/>
    </xf>
    <xf numFmtId="178" fontId="15" fillId="0" borderId="12" xfId="3" applyNumberFormat="1" applyFont="1" applyBorder="1" applyAlignment="1">
      <alignment horizontal="center" vertical="center" shrinkToFit="1"/>
    </xf>
    <xf numFmtId="179" fontId="15" fillId="0" borderId="44" xfId="3" applyNumberFormat="1" applyFont="1" applyBorder="1" applyAlignment="1">
      <alignment horizontal="center" vertical="center" shrinkToFit="1"/>
    </xf>
    <xf numFmtId="179" fontId="15" fillId="0" borderId="35" xfId="3" applyNumberFormat="1" applyFont="1" applyBorder="1" applyAlignment="1">
      <alignment horizontal="center" vertical="center" shrinkToFit="1"/>
    </xf>
    <xf numFmtId="179" fontId="15" fillId="0" borderId="47" xfId="3" applyNumberFormat="1" applyFont="1" applyBorder="1" applyAlignment="1">
      <alignment horizontal="center" vertical="center" shrinkToFit="1"/>
    </xf>
    <xf numFmtId="0" fontId="10" fillId="0" borderId="13" xfId="3" applyFont="1" applyBorder="1" applyAlignment="1">
      <alignment horizontal="left" vertical="center" shrinkToFit="1"/>
    </xf>
    <xf numFmtId="0" fontId="10" fillId="0" borderId="14" xfId="3" applyFont="1" applyBorder="1" applyAlignment="1">
      <alignment horizontal="left" vertical="center" shrinkToFit="1"/>
    </xf>
    <xf numFmtId="0" fontId="10" fillId="0" borderId="14" xfId="3" applyFont="1" applyBorder="1" applyAlignment="1" applyProtection="1">
      <alignment horizontal="left" shrinkToFit="1"/>
      <protection locked="0"/>
    </xf>
    <xf numFmtId="0" fontId="10" fillId="0" borderId="15" xfId="3" applyFont="1" applyBorder="1" applyAlignment="1" applyProtection="1">
      <alignment shrinkToFit="1"/>
      <protection locked="0"/>
    </xf>
    <xf numFmtId="0" fontId="15" fillId="0" borderId="13" xfId="3" applyFont="1" applyBorder="1" applyAlignment="1">
      <alignment horizontal="right" vertical="center" shrinkToFit="1"/>
    </xf>
    <xf numFmtId="0" fontId="15" fillId="0" borderId="25" xfId="3" applyFont="1" applyBorder="1" applyAlignment="1">
      <alignment horizontal="right" vertical="center" shrinkToFit="1"/>
    </xf>
    <xf numFmtId="0" fontId="15" fillId="0" borderId="16" xfId="3" applyFont="1" applyBorder="1" applyAlignment="1">
      <alignment horizontal="right" vertical="center" shrinkToFit="1"/>
    </xf>
    <xf numFmtId="0" fontId="15" fillId="0" borderId="15" xfId="3" applyFont="1" applyBorder="1" applyAlignment="1">
      <alignment horizontal="left" vertical="center" shrinkToFit="1"/>
    </xf>
    <xf numFmtId="0" fontId="15" fillId="0" borderId="26" xfId="3" applyFont="1" applyBorder="1" applyAlignment="1">
      <alignment horizontal="left" vertical="center" shrinkToFit="1"/>
    </xf>
    <xf numFmtId="0" fontId="15" fillId="0" borderId="12" xfId="3" applyFont="1" applyBorder="1" applyAlignment="1">
      <alignment horizontal="left" vertical="center" shrinkToFit="1"/>
    </xf>
    <xf numFmtId="176" fontId="15" fillId="0" borderId="13" xfId="3" applyNumberFormat="1" applyFont="1" applyBorder="1" applyAlignment="1" applyProtection="1">
      <alignment horizontal="right" vertical="center" shrinkToFit="1"/>
      <protection locked="0"/>
    </xf>
    <xf numFmtId="176" fontId="15" fillId="0" borderId="15" xfId="3" applyNumberFormat="1" applyFont="1" applyBorder="1" applyAlignment="1" applyProtection="1">
      <alignment horizontal="right" vertical="center" shrinkToFit="1"/>
      <protection locked="0"/>
    </xf>
    <xf numFmtId="176" fontId="15" fillId="0" borderId="25" xfId="3" applyNumberFormat="1" applyFont="1" applyBorder="1" applyAlignment="1" applyProtection="1">
      <alignment horizontal="right" vertical="center" shrinkToFit="1"/>
      <protection locked="0"/>
    </xf>
    <xf numFmtId="176" fontId="15" fillId="0" borderId="26" xfId="3" applyNumberFormat="1" applyFont="1" applyBorder="1" applyAlignment="1" applyProtection="1">
      <alignment horizontal="right" vertical="center" shrinkToFit="1"/>
      <protection locked="0"/>
    </xf>
    <xf numFmtId="176" fontId="15" fillId="0" borderId="16" xfId="3" applyNumberFormat="1" applyFont="1" applyBorder="1" applyAlignment="1" applyProtection="1">
      <alignment horizontal="right" vertical="center" shrinkToFit="1"/>
      <protection locked="0"/>
    </xf>
    <xf numFmtId="176" fontId="15" fillId="0" borderId="12" xfId="3" applyNumberFormat="1" applyFont="1" applyBorder="1" applyAlignment="1" applyProtection="1">
      <alignment horizontal="right" vertical="center" shrinkToFit="1"/>
      <protection locked="0"/>
    </xf>
    <xf numFmtId="0" fontId="15" fillId="0" borderId="24" xfId="3" applyFont="1" applyBorder="1" applyAlignment="1">
      <alignment horizontal="center" shrinkToFit="1"/>
    </xf>
    <xf numFmtId="0" fontId="15" fillId="0" borderId="10" xfId="3" applyFont="1" applyBorder="1" applyAlignment="1">
      <alignment horizontal="center" shrinkToFit="1"/>
    </xf>
    <xf numFmtId="0" fontId="15" fillId="0" borderId="11" xfId="3" applyFont="1" applyBorder="1" applyAlignment="1">
      <alignment horizontal="center" shrinkToFit="1"/>
    </xf>
    <xf numFmtId="0" fontId="15" fillId="0" borderId="21" xfId="3" applyFont="1" applyBorder="1" applyAlignment="1">
      <alignment horizontal="center" shrinkToFit="1"/>
    </xf>
    <xf numFmtId="0" fontId="15" fillId="0" borderId="22" xfId="3" applyFont="1" applyBorder="1" applyAlignment="1">
      <alignment horizontal="center" shrinkToFit="1"/>
    </xf>
    <xf numFmtId="0" fontId="15" fillId="0" borderId="23" xfId="3" applyFont="1" applyBorder="1" applyAlignment="1">
      <alignment horizontal="center" shrinkToFit="1"/>
    </xf>
    <xf numFmtId="0" fontId="15" fillId="0" borderId="3" xfId="3" applyFont="1" applyBorder="1" applyAlignment="1" applyProtection="1">
      <alignment horizontal="center" vertical="center" shrinkToFit="1"/>
      <protection locked="0"/>
    </xf>
    <xf numFmtId="176" fontId="15" fillId="0" borderId="24" xfId="3" applyNumberFormat="1" applyFont="1" applyBorder="1" applyAlignment="1">
      <alignment horizontal="right" vertical="center" shrinkToFit="1"/>
    </xf>
    <xf numFmtId="176" fontId="15" fillId="0" borderId="11" xfId="3" applyNumberFormat="1" applyFont="1" applyBorder="1" applyAlignment="1">
      <alignment horizontal="right" vertical="center" shrinkToFit="1"/>
    </xf>
    <xf numFmtId="176" fontId="15" fillId="0" borderId="25" xfId="3" applyNumberFormat="1" applyFont="1" applyBorder="1" applyAlignment="1">
      <alignment horizontal="right" vertical="center" shrinkToFit="1"/>
    </xf>
    <xf numFmtId="176" fontId="15" fillId="0" borderId="26" xfId="3" applyNumberFormat="1" applyFont="1" applyBorder="1" applyAlignment="1">
      <alignment horizontal="right" vertical="center" shrinkToFit="1"/>
    </xf>
    <xf numFmtId="176" fontId="15" fillId="0" borderId="21" xfId="3" applyNumberFormat="1" applyFont="1" applyBorder="1" applyAlignment="1">
      <alignment horizontal="right" vertical="center" shrinkToFit="1"/>
    </xf>
    <xf numFmtId="176" fontId="15" fillId="0" borderId="23" xfId="3" applyNumberFormat="1" applyFont="1" applyBorder="1" applyAlignment="1">
      <alignment horizontal="right" vertical="center" shrinkToFit="1"/>
    </xf>
    <xf numFmtId="176" fontId="15" fillId="0" borderId="3" xfId="3" applyNumberFormat="1" applyFont="1" applyBorder="1" applyAlignment="1">
      <alignment horizontal="right" vertical="center" shrinkToFit="1"/>
    </xf>
    <xf numFmtId="176" fontId="15" fillId="0" borderId="4" xfId="3" applyNumberFormat="1" applyFont="1" applyBorder="1" applyAlignment="1">
      <alignment horizontal="right" vertical="center" shrinkToFit="1"/>
    </xf>
    <xf numFmtId="176" fontId="15" fillId="0" borderId="41" xfId="3" applyNumberFormat="1" applyFont="1" applyBorder="1" applyAlignment="1">
      <alignment horizontal="right" vertical="center" shrinkToFit="1"/>
    </xf>
    <xf numFmtId="0" fontId="10" fillId="0" borderId="10" xfId="3" applyFont="1" applyBorder="1" applyAlignment="1">
      <alignment horizontal="left" vertical="center" shrinkToFit="1"/>
    </xf>
    <xf numFmtId="0" fontId="10" fillId="0" borderId="11" xfId="3" applyFont="1" applyBorder="1" applyAlignment="1">
      <alignment horizontal="left" vertical="center" shrinkToFit="1"/>
    </xf>
    <xf numFmtId="176" fontId="4" fillId="0" borderId="24" xfId="3" applyNumberFormat="1" applyFont="1" applyBorder="1" applyAlignment="1">
      <alignment horizontal="center" vertical="center" shrinkToFit="1"/>
    </xf>
    <xf numFmtId="176" fontId="4" fillId="0" borderId="10" xfId="3" applyNumberFormat="1" applyFont="1" applyBorder="1" applyAlignment="1">
      <alignment horizontal="center" vertical="center" shrinkToFit="1"/>
    </xf>
    <xf numFmtId="176" fontId="4" fillId="0" borderId="11" xfId="3" applyNumberFormat="1" applyFont="1" applyBorder="1" applyAlignment="1">
      <alignment horizontal="center" vertical="center" shrinkToFit="1"/>
    </xf>
    <xf numFmtId="176" fontId="4" fillId="0" borderId="25" xfId="3" applyNumberFormat="1" applyFont="1" applyBorder="1" applyAlignment="1">
      <alignment horizontal="center" vertical="center" shrinkToFit="1"/>
    </xf>
    <xf numFmtId="176" fontId="4" fillId="0" borderId="0" xfId="3" applyNumberFormat="1" applyFont="1" applyAlignment="1">
      <alignment horizontal="center" vertical="center" shrinkToFit="1"/>
    </xf>
    <xf numFmtId="176" fontId="4" fillId="0" borderId="26" xfId="3" applyNumberFormat="1" applyFont="1" applyBorder="1" applyAlignment="1">
      <alignment horizontal="center" vertical="center" shrinkToFit="1"/>
    </xf>
    <xf numFmtId="176" fontId="4" fillId="0" borderId="21" xfId="3" applyNumberFormat="1" applyFont="1" applyBorder="1" applyAlignment="1">
      <alignment horizontal="center" vertical="center" shrinkToFit="1"/>
    </xf>
    <xf numFmtId="176" fontId="4" fillId="0" borderId="22" xfId="3" applyNumberFormat="1" applyFont="1" applyBorder="1" applyAlignment="1">
      <alignment horizontal="center" vertical="center" shrinkToFit="1"/>
    </xf>
    <xf numFmtId="176" fontId="4" fillId="0" borderId="23" xfId="3" applyNumberFormat="1" applyFont="1" applyBorder="1" applyAlignment="1">
      <alignment horizontal="center" vertical="center" shrinkToFit="1"/>
    </xf>
    <xf numFmtId="176" fontId="15" fillId="0" borderId="24" xfId="3" applyNumberFormat="1" applyFont="1" applyBorder="1" applyAlignment="1">
      <alignment horizontal="center" vertical="center" shrinkToFit="1"/>
    </xf>
    <xf numFmtId="176" fontId="15" fillId="0" borderId="11" xfId="3" applyNumberFormat="1" applyFont="1" applyBorder="1" applyAlignment="1">
      <alignment horizontal="center" vertical="center" shrinkToFit="1"/>
    </xf>
    <xf numFmtId="176" fontId="15" fillId="0" borderId="25" xfId="3" applyNumberFormat="1" applyFont="1" applyBorder="1" applyAlignment="1">
      <alignment horizontal="center" vertical="center" shrinkToFit="1"/>
    </xf>
    <xf numFmtId="176" fontId="15" fillId="0" borderId="26" xfId="3" applyNumberFormat="1" applyFont="1" applyBorder="1" applyAlignment="1">
      <alignment horizontal="center" vertical="center" shrinkToFit="1"/>
    </xf>
    <xf numFmtId="176" fontId="15" fillId="0" borderId="21" xfId="3" applyNumberFormat="1" applyFont="1" applyBorder="1" applyAlignment="1">
      <alignment horizontal="center" vertical="center" shrinkToFit="1"/>
    </xf>
    <xf numFmtId="176" fontId="15" fillId="0" borderId="23" xfId="3" applyNumberFormat="1" applyFont="1" applyBorder="1" applyAlignment="1">
      <alignment horizontal="center" vertical="center" shrinkToFit="1"/>
    </xf>
    <xf numFmtId="0" fontId="4" fillId="0" borderId="24" xfId="3" applyFont="1" applyBorder="1" applyAlignment="1">
      <alignment horizontal="left" vertical="center" shrinkToFit="1"/>
    </xf>
    <xf numFmtId="0" fontId="4" fillId="0" borderId="11" xfId="3" applyFont="1" applyBorder="1" applyAlignment="1">
      <alignment horizontal="left" vertical="center" shrinkToFit="1"/>
    </xf>
    <xf numFmtId="0" fontId="4" fillId="0" borderId="10" xfId="3" applyFont="1" applyBorder="1" applyAlignment="1">
      <alignment horizontal="left" vertical="center" shrinkToFit="1"/>
    </xf>
    <xf numFmtId="176" fontId="15" fillId="0" borderId="24" xfId="3" applyNumberFormat="1" applyFont="1" applyBorder="1" applyAlignment="1" applyProtection="1">
      <alignment horizontal="right" vertical="center" shrinkToFit="1"/>
      <protection locked="0"/>
    </xf>
    <xf numFmtId="176" fontId="15" fillId="0" borderId="11" xfId="3" applyNumberFormat="1" applyFont="1" applyBorder="1" applyAlignment="1" applyProtection="1">
      <alignment horizontal="right" vertical="center" shrinkToFit="1"/>
      <protection locked="0"/>
    </xf>
    <xf numFmtId="176" fontId="15" fillId="0" borderId="21" xfId="3" applyNumberFormat="1" applyFont="1" applyBorder="1" applyAlignment="1" applyProtection="1">
      <alignment horizontal="right" vertical="center" shrinkToFit="1"/>
      <protection locked="0"/>
    </xf>
    <xf numFmtId="176" fontId="15" fillId="0" borderId="23" xfId="3" applyNumberFormat="1" applyFont="1" applyBorder="1" applyAlignment="1" applyProtection="1">
      <alignment horizontal="right" vertical="center" shrinkToFit="1"/>
      <protection locked="0"/>
    </xf>
    <xf numFmtId="0" fontId="25" fillId="0" borderId="17" xfId="3" applyFont="1" applyBorder="1" applyAlignment="1">
      <alignment horizontal="center" vertical="center"/>
    </xf>
    <xf numFmtId="0" fontId="10" fillId="0" borderId="14" xfId="3" applyFont="1" applyBorder="1" applyAlignment="1">
      <alignment horizontal="left" shrinkToFit="1"/>
    </xf>
    <xf numFmtId="0" fontId="10" fillId="0" borderId="15" xfId="3" applyFont="1" applyBorder="1" applyAlignment="1">
      <alignment shrinkToFit="1"/>
    </xf>
    <xf numFmtId="0" fontId="15" fillId="0" borderId="24" xfId="3" applyFont="1" applyBorder="1" applyAlignment="1">
      <alignment horizontal="center" vertical="center" shrinkToFit="1"/>
    </xf>
    <xf numFmtId="0" fontId="15" fillId="0" borderId="10" xfId="3" applyFont="1" applyBorder="1" applyAlignment="1">
      <alignment horizontal="center" vertical="center" shrinkToFit="1"/>
    </xf>
    <xf numFmtId="0" fontId="15" fillId="0" borderId="11" xfId="3" applyFont="1" applyBorder="1" applyAlignment="1">
      <alignment horizontal="center" vertical="center" shrinkToFit="1"/>
    </xf>
    <xf numFmtId="0" fontId="15" fillId="0" borderId="21" xfId="3" applyFont="1" applyBorder="1" applyAlignment="1">
      <alignment horizontal="center" vertical="center" shrinkToFit="1"/>
    </xf>
    <xf numFmtId="0" fontId="15" fillId="0" borderId="22" xfId="3" applyFont="1" applyBorder="1" applyAlignment="1">
      <alignment horizontal="center" vertical="center" shrinkToFit="1"/>
    </xf>
    <xf numFmtId="0" fontId="15" fillId="0" borderId="23" xfId="3" applyFont="1" applyBorder="1" applyAlignment="1">
      <alignment horizontal="center" vertical="center" shrinkToFit="1"/>
    </xf>
    <xf numFmtId="0" fontId="10" fillId="0" borderId="3" xfId="3" applyFont="1" applyBorder="1" applyAlignment="1">
      <alignment horizontal="center" vertical="center"/>
    </xf>
    <xf numFmtId="0" fontId="17" fillId="0" borderId="37" xfId="3" applyFont="1" applyBorder="1" applyAlignment="1">
      <alignment horizontal="center" vertical="center"/>
    </xf>
    <xf numFmtId="0" fontId="17" fillId="0" borderId="42" xfId="3" applyFont="1" applyBorder="1" applyAlignment="1">
      <alignment horizontal="center" vertical="center"/>
    </xf>
    <xf numFmtId="0" fontId="17" fillId="0" borderId="38" xfId="3" applyFont="1" applyBorder="1" applyAlignment="1">
      <alignment horizontal="center" vertical="center"/>
    </xf>
    <xf numFmtId="0" fontId="15" fillId="0" borderId="3" xfId="3" applyFont="1" applyBorder="1" applyAlignment="1">
      <alignment horizontal="center" vertical="center" textRotation="255"/>
    </xf>
    <xf numFmtId="0" fontId="15" fillId="0" borderId="4" xfId="3" applyFont="1" applyBorder="1" applyAlignment="1">
      <alignment horizontal="center" vertical="center" textRotation="255"/>
    </xf>
    <xf numFmtId="0" fontId="15" fillId="0" borderId="5" xfId="3" applyFont="1" applyBorder="1" applyAlignment="1">
      <alignment horizontal="center" vertical="center" textRotation="255"/>
    </xf>
    <xf numFmtId="0" fontId="15" fillId="0" borderId="37" xfId="3" applyFont="1" applyBorder="1" applyAlignment="1">
      <alignment horizontal="center" vertical="center"/>
    </xf>
    <xf numFmtId="0" fontId="15" fillId="0" borderId="38" xfId="3" applyFont="1" applyBorder="1" applyAlignment="1">
      <alignment horizontal="center" vertical="center"/>
    </xf>
    <xf numFmtId="0" fontId="15" fillId="0" borderId="39" xfId="3" applyFont="1" applyBorder="1" applyAlignment="1">
      <alignment horizontal="center" vertical="center"/>
    </xf>
    <xf numFmtId="0" fontId="15" fillId="0" borderId="40" xfId="3" applyFont="1" applyBorder="1" applyAlignment="1">
      <alignment horizontal="center" vertical="center"/>
    </xf>
    <xf numFmtId="0" fontId="15" fillId="0" borderId="43" xfId="3" applyFont="1" applyBorder="1" applyAlignment="1">
      <alignment horizontal="center" vertical="center"/>
    </xf>
    <xf numFmtId="0" fontId="15" fillId="0" borderId="44" xfId="3" applyFont="1" applyBorder="1" applyAlignment="1">
      <alignment horizontal="center" vertical="center"/>
    </xf>
    <xf numFmtId="0" fontId="15" fillId="0" borderId="3" xfId="3" applyFont="1" applyBorder="1" applyAlignment="1">
      <alignment horizontal="center" vertical="center"/>
    </xf>
    <xf numFmtId="0" fontId="15" fillId="0" borderId="41" xfId="3" applyFont="1" applyBorder="1" applyAlignment="1">
      <alignment horizontal="center" vertical="center"/>
    </xf>
    <xf numFmtId="0" fontId="10" fillId="0" borderId="24" xfId="3" applyFont="1" applyBorder="1" applyAlignment="1">
      <alignment horizontal="center" vertical="center"/>
    </xf>
    <xf numFmtId="0" fontId="10" fillId="0" borderId="10" xfId="3" applyFont="1" applyBorder="1" applyAlignment="1">
      <alignment horizontal="center" vertical="center"/>
    </xf>
    <xf numFmtId="0" fontId="10" fillId="0" borderId="11" xfId="3" applyFont="1" applyBorder="1" applyAlignment="1">
      <alignment horizontal="center" vertical="center"/>
    </xf>
    <xf numFmtId="0" fontId="10" fillId="0" borderId="21" xfId="3" applyFont="1" applyBorder="1" applyAlignment="1">
      <alignment horizontal="center" vertical="center"/>
    </xf>
    <xf numFmtId="0" fontId="10" fillId="0" borderId="22" xfId="3" applyFont="1" applyBorder="1" applyAlignment="1">
      <alignment horizontal="center" vertical="center"/>
    </xf>
    <xf numFmtId="0" fontId="10" fillId="0" borderId="23" xfId="3" applyFont="1" applyBorder="1" applyAlignment="1">
      <alignment horizontal="center" vertical="center"/>
    </xf>
    <xf numFmtId="0" fontId="4" fillId="0" borderId="24" xfId="3" applyFont="1" applyBorder="1" applyAlignment="1">
      <alignment horizontal="center" vertical="center"/>
    </xf>
    <xf numFmtId="0" fontId="4" fillId="0" borderId="10" xfId="3" applyFont="1" applyBorder="1" applyAlignment="1">
      <alignment horizontal="center" vertical="center"/>
    </xf>
    <xf numFmtId="0" fontId="4" fillId="0" borderId="11" xfId="3" applyFont="1" applyBorder="1" applyAlignment="1">
      <alignment horizontal="center" vertical="center"/>
    </xf>
    <xf numFmtId="0" fontId="4" fillId="0" borderId="24" xfId="3" applyFont="1" applyBorder="1" applyAlignment="1">
      <alignment horizontal="center"/>
    </xf>
    <xf numFmtId="0" fontId="4" fillId="0" borderId="11" xfId="3" applyFont="1" applyBorder="1" applyAlignment="1">
      <alignment horizontal="center"/>
    </xf>
    <xf numFmtId="0" fontId="15" fillId="0" borderId="24" xfId="3" applyFont="1" applyBorder="1" applyAlignment="1">
      <alignment horizontal="center" vertical="center"/>
    </xf>
    <xf numFmtId="0" fontId="15" fillId="0" borderId="10" xfId="3" applyFont="1" applyBorder="1" applyAlignment="1">
      <alignment horizontal="center" vertical="center"/>
    </xf>
    <xf numFmtId="0" fontId="15" fillId="0" borderId="11" xfId="3" applyFont="1" applyBorder="1" applyAlignment="1">
      <alignment horizontal="center" vertical="center"/>
    </xf>
    <xf numFmtId="0" fontId="15" fillId="0" borderId="21" xfId="3" applyFont="1" applyBorder="1" applyAlignment="1">
      <alignment horizontal="center" vertical="center"/>
    </xf>
    <xf numFmtId="0" fontId="15" fillId="0" borderId="22" xfId="3" applyFont="1" applyBorder="1" applyAlignment="1">
      <alignment horizontal="center" vertical="center"/>
    </xf>
    <xf numFmtId="0" fontId="15" fillId="0" borderId="23" xfId="3" applyFont="1" applyBorder="1" applyAlignment="1">
      <alignment horizontal="center" vertical="center"/>
    </xf>
    <xf numFmtId="0" fontId="4" fillId="0" borderId="21" xfId="3" applyFont="1" applyBorder="1" applyAlignment="1">
      <alignment horizontal="center" vertical="center"/>
    </xf>
    <xf numFmtId="0" fontId="4" fillId="0" borderId="23" xfId="3" applyFont="1" applyBorder="1" applyAlignment="1">
      <alignment horizontal="center" vertical="center"/>
    </xf>
    <xf numFmtId="0" fontId="10" fillId="0" borderId="17" xfId="3" applyFont="1" applyBorder="1" applyAlignment="1">
      <alignment horizontal="center" vertical="center" wrapText="1"/>
    </xf>
    <xf numFmtId="0" fontId="10" fillId="0" borderId="17" xfId="3" applyFont="1" applyBorder="1" applyAlignment="1">
      <alignment horizontal="center" vertical="center"/>
    </xf>
    <xf numFmtId="0" fontId="10" fillId="0" borderId="4" xfId="3" applyFont="1" applyBorder="1" applyAlignment="1">
      <alignment horizontal="center" vertical="center"/>
    </xf>
    <xf numFmtId="0" fontId="4" fillId="0" borderId="22" xfId="3" applyFont="1" applyBorder="1" applyAlignment="1">
      <alignment horizontal="center" vertical="center"/>
    </xf>
    <xf numFmtId="0" fontId="4" fillId="0" borderId="4" xfId="3" applyFont="1" applyBorder="1" applyAlignment="1">
      <alignment horizontal="center" vertical="center"/>
    </xf>
    <xf numFmtId="0" fontId="4" fillId="0" borderId="21" xfId="3" applyFont="1" applyBorder="1" applyAlignment="1">
      <alignment horizontal="center"/>
    </xf>
    <xf numFmtId="0" fontId="4" fillId="0" borderId="23" xfId="3" applyFont="1" applyBorder="1" applyAlignment="1">
      <alignment horizontal="center"/>
    </xf>
    <xf numFmtId="0" fontId="15" fillId="0" borderId="5" xfId="3" applyFont="1" applyBorder="1" applyAlignment="1">
      <alignment horizontal="center" vertical="center"/>
    </xf>
    <xf numFmtId="0" fontId="15" fillId="0" borderId="25" xfId="3" applyFont="1" applyBorder="1" applyAlignment="1">
      <alignment horizontal="center"/>
    </xf>
    <xf numFmtId="0" fontId="15" fillId="0" borderId="0" xfId="3" applyFont="1" applyAlignment="1">
      <alignment horizontal="center"/>
    </xf>
    <xf numFmtId="0" fontId="15" fillId="0" borderId="26" xfId="3" applyFont="1" applyBorder="1" applyAlignment="1">
      <alignment horizontal="center"/>
    </xf>
    <xf numFmtId="0" fontId="15" fillId="0" borderId="45" xfId="3" applyFont="1" applyBorder="1" applyAlignment="1">
      <alignment horizontal="center" vertical="center"/>
    </xf>
    <xf numFmtId="0" fontId="15" fillId="0" borderId="46" xfId="3" applyFont="1" applyBorder="1" applyAlignment="1">
      <alignment horizontal="center" vertical="center"/>
    </xf>
    <xf numFmtId="0" fontId="15" fillId="0" borderId="47" xfId="3" applyFont="1" applyBorder="1" applyAlignment="1">
      <alignment horizontal="center" vertical="center"/>
    </xf>
    <xf numFmtId="0" fontId="15" fillId="0" borderId="35" xfId="3" applyFont="1" applyBorder="1" applyAlignment="1">
      <alignment horizontal="center" vertical="center"/>
    </xf>
    <xf numFmtId="0" fontId="10" fillId="0" borderId="13" xfId="3" applyFont="1" applyBorder="1" applyAlignment="1">
      <alignment horizontal="center" vertical="center"/>
    </xf>
    <xf numFmtId="0" fontId="10" fillId="0" borderId="14" xfId="3" applyFont="1" applyBorder="1" applyAlignment="1">
      <alignment horizontal="center" vertical="center"/>
    </xf>
    <xf numFmtId="0" fontId="10" fillId="0" borderId="15" xfId="3" applyFont="1" applyBorder="1" applyAlignment="1">
      <alignment horizontal="center" vertical="center"/>
    </xf>
    <xf numFmtId="0" fontId="10" fillId="0" borderId="16" xfId="3" applyFont="1" applyBorder="1" applyAlignment="1">
      <alignment horizontal="center" vertical="center"/>
    </xf>
    <xf numFmtId="0" fontId="10" fillId="0" borderId="1" xfId="3" applyFont="1" applyBorder="1" applyAlignment="1">
      <alignment horizontal="center" vertical="center"/>
    </xf>
    <xf numFmtId="0" fontId="10" fillId="0" borderId="12" xfId="3" applyFont="1" applyBorder="1" applyAlignment="1">
      <alignment horizontal="center" vertical="center"/>
    </xf>
    <xf numFmtId="0" fontId="4" fillId="0" borderId="13" xfId="3" applyFont="1" applyBorder="1" applyAlignment="1">
      <alignment horizontal="center"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6" xfId="3" applyFont="1" applyBorder="1" applyAlignment="1">
      <alignment horizontal="center" vertical="center"/>
    </xf>
    <xf numFmtId="0" fontId="4" fillId="0" borderId="1" xfId="3" applyFont="1" applyBorder="1" applyAlignment="1">
      <alignment horizontal="center" vertical="center"/>
    </xf>
    <xf numFmtId="0" fontId="4" fillId="0" borderId="12" xfId="3" applyFont="1" applyBorder="1" applyAlignment="1">
      <alignment horizontal="center" vertical="center"/>
    </xf>
    <xf numFmtId="0" fontId="4" fillId="0" borderId="25" xfId="3" applyFont="1" applyBorder="1" applyAlignment="1">
      <alignment horizontal="center"/>
    </xf>
    <xf numFmtId="0" fontId="4" fillId="0" borderId="26" xfId="3" applyFont="1" applyBorder="1" applyAlignment="1">
      <alignment horizontal="center"/>
    </xf>
    <xf numFmtId="0" fontId="4" fillId="0" borderId="19" xfId="3" applyFont="1" applyBorder="1" applyAlignment="1">
      <alignment horizontal="center" vertical="center"/>
    </xf>
    <xf numFmtId="0" fontId="4" fillId="0" borderId="36" xfId="3" applyFont="1" applyBorder="1" applyAlignment="1">
      <alignment horizontal="center" vertical="center"/>
    </xf>
    <xf numFmtId="0" fontId="4" fillId="0" borderId="18" xfId="3" applyFont="1" applyBorder="1" applyAlignment="1">
      <alignment horizontal="center" vertical="center"/>
    </xf>
    <xf numFmtId="0" fontId="16" fillId="0" borderId="0" xfId="3" applyFont="1" applyAlignment="1">
      <alignment horizontal="center" vertical="top"/>
    </xf>
    <xf numFmtId="0" fontId="15" fillId="0" borderId="0" xfId="3" applyFont="1"/>
    <xf numFmtId="176" fontId="15" fillId="0" borderId="0" xfId="3" applyNumberFormat="1" applyFont="1" applyAlignment="1">
      <alignment horizontal="left" wrapText="1" indent="1"/>
    </xf>
    <xf numFmtId="0" fontId="15" fillId="0" borderId="0" xfId="3" applyFont="1" applyAlignment="1">
      <alignment horizontal="left" wrapText="1" indent="1"/>
    </xf>
    <xf numFmtId="0" fontId="15" fillId="0" borderId="1" xfId="3" applyFont="1" applyBorder="1" applyAlignment="1">
      <alignment horizontal="left" wrapText="1" indent="1"/>
    </xf>
    <xf numFmtId="176" fontId="15" fillId="0" borderId="0" xfId="3" applyNumberFormat="1" applyFont="1" applyAlignment="1">
      <alignment horizontal="center" vertical="center" shrinkToFit="1"/>
    </xf>
    <xf numFmtId="0" fontId="4" fillId="0" borderId="0" xfId="3" applyFont="1" applyAlignment="1">
      <alignment horizontal="distributed" vertical="top"/>
    </xf>
    <xf numFmtId="177" fontId="15" fillId="0" borderId="0" xfId="3" applyNumberFormat="1" applyFont="1" applyAlignment="1">
      <alignment horizontal="center" vertical="center"/>
    </xf>
    <xf numFmtId="176" fontId="15" fillId="0" borderId="0" xfId="3" applyNumberFormat="1" applyFont="1" applyAlignment="1">
      <alignment horizontal="center" vertical="center"/>
    </xf>
    <xf numFmtId="176" fontId="15" fillId="0" borderId="10" xfId="3" applyNumberFormat="1" applyFont="1" applyBorder="1" applyAlignment="1">
      <alignment horizontal="center"/>
    </xf>
    <xf numFmtId="176" fontId="15" fillId="0" borderId="1" xfId="3" applyNumberFormat="1" applyFont="1" applyBorder="1" applyAlignment="1">
      <alignment horizontal="center"/>
    </xf>
    <xf numFmtId="0" fontId="15" fillId="0" borderId="10" xfId="3" applyFont="1" applyBorder="1" applyAlignment="1">
      <alignment horizontal="center"/>
    </xf>
    <xf numFmtId="0" fontId="15" fillId="0" borderId="1" xfId="3" applyFont="1" applyBorder="1" applyAlignment="1">
      <alignment horizontal="center"/>
    </xf>
    <xf numFmtId="0" fontId="4" fillId="0" borderId="0" xfId="3" applyFont="1" applyAlignment="1">
      <alignment horizontal="center" vertical="center"/>
    </xf>
    <xf numFmtId="0" fontId="15" fillId="0" borderId="0" xfId="1" applyAlignment="1">
      <alignment horizontal="center" vertical="center"/>
    </xf>
    <xf numFmtId="0" fontId="15" fillId="0" borderId="1" xfId="1" applyBorder="1" applyAlignment="1">
      <alignment horizontal="center" vertical="center"/>
    </xf>
    <xf numFmtId="0" fontId="4" fillId="0" borderId="0" xfId="3" applyFont="1" applyAlignment="1">
      <alignment horizontal="left" vertical="center"/>
    </xf>
    <xf numFmtId="0" fontId="4" fillId="0" borderId="0" xfId="3" applyFont="1" applyAlignment="1">
      <alignment horizontal="center"/>
    </xf>
    <xf numFmtId="0" fontId="15" fillId="0" borderId="16" xfId="3" applyFont="1" applyBorder="1" applyAlignment="1">
      <alignment horizontal="left" vertical="center"/>
    </xf>
    <xf numFmtId="0" fontId="15" fillId="0" borderId="12" xfId="3" applyFont="1" applyBorder="1" applyAlignment="1">
      <alignment horizontal="left" vertical="center"/>
    </xf>
    <xf numFmtId="0" fontId="15" fillId="0" borderId="1" xfId="3" applyFont="1" applyBorder="1" applyAlignment="1">
      <alignment horizontal="left" vertical="center"/>
    </xf>
    <xf numFmtId="176" fontId="15" fillId="0" borderId="13" xfId="3" applyNumberFormat="1" applyFont="1" applyBorder="1" applyAlignment="1">
      <alignment horizontal="right" vertical="center" shrinkToFit="1"/>
    </xf>
    <xf numFmtId="176" fontId="15" fillId="0" borderId="15" xfId="3" applyNumberFormat="1" applyFont="1" applyBorder="1" applyAlignment="1">
      <alignment horizontal="right" vertical="center" shrinkToFit="1"/>
    </xf>
    <xf numFmtId="176" fontId="15" fillId="0" borderId="16" xfId="3" applyNumberFormat="1" applyFont="1" applyBorder="1" applyAlignment="1">
      <alignment horizontal="right" vertical="center" shrinkToFit="1"/>
    </xf>
    <xf numFmtId="176" fontId="15" fillId="0" borderId="12" xfId="3" applyNumberFormat="1" applyFont="1" applyBorder="1" applyAlignment="1">
      <alignment horizontal="right" vertical="center" shrinkToFit="1"/>
    </xf>
    <xf numFmtId="0" fontId="10" fillId="0" borderId="15" xfId="3" applyFont="1" applyBorder="1" applyAlignment="1" applyProtection="1">
      <alignment horizontal="left" shrinkToFit="1"/>
      <protection locked="0"/>
    </xf>
    <xf numFmtId="179" fontId="15" fillId="0" borderId="4" xfId="3" applyNumberFormat="1" applyFont="1" applyBorder="1" applyAlignment="1">
      <alignment horizontal="center" vertical="center" shrinkToFit="1"/>
    </xf>
    <xf numFmtId="179" fontId="15" fillId="0" borderId="5" xfId="3" applyNumberFormat="1" applyFont="1" applyBorder="1" applyAlignment="1">
      <alignment horizontal="center" vertical="center" shrinkToFit="1"/>
    </xf>
    <xf numFmtId="176" fontId="15" fillId="0" borderId="10" xfId="3" applyNumberFormat="1" applyFont="1" applyBorder="1" applyAlignment="1">
      <alignment horizontal="center" vertical="center" shrinkToFit="1"/>
    </xf>
    <xf numFmtId="176" fontId="15" fillId="0" borderId="22" xfId="3" applyNumberFormat="1" applyFont="1" applyBorder="1" applyAlignment="1">
      <alignment horizontal="center" vertical="center" shrinkToFit="1"/>
    </xf>
    <xf numFmtId="0" fontId="10" fillId="0" borderId="24" xfId="3" applyFont="1" applyBorder="1" applyAlignment="1">
      <alignment horizontal="left" vertical="center" shrinkToFit="1"/>
    </xf>
    <xf numFmtId="0" fontId="4" fillId="0" borderId="16" xfId="3" applyFont="1" applyBorder="1" applyAlignment="1">
      <alignment horizontal="left" shrinkToFit="1"/>
    </xf>
    <xf numFmtId="0" fontId="4" fillId="0" borderId="12" xfId="3" applyFont="1" applyBorder="1" applyAlignment="1">
      <alignment horizontal="left" shrinkToFit="1"/>
    </xf>
    <xf numFmtId="0" fontId="4" fillId="0" borderId="1" xfId="3" applyFont="1" applyBorder="1" applyAlignment="1">
      <alignment horizontal="left" shrinkToFit="1"/>
    </xf>
    <xf numFmtId="0" fontId="4" fillId="0" borderId="0" xfId="0" applyFont="1" applyAlignment="1">
      <alignment horizontal="left" vertical="top" wrapText="1"/>
    </xf>
    <xf numFmtId="0" fontId="2" fillId="0" borderId="3" xfId="0" applyFont="1" applyBorder="1" applyAlignment="1" applyProtection="1">
      <alignment horizontal="center" vertical="center"/>
      <protection hidden="1"/>
    </xf>
    <xf numFmtId="0" fontId="2" fillId="0" borderId="4" xfId="0" applyFont="1" applyBorder="1" applyAlignment="1" applyProtection="1">
      <alignment horizontal="center" vertical="center"/>
      <protection hidden="1"/>
    </xf>
    <xf numFmtId="0" fontId="7" fillId="0" borderId="37"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5" xfId="0" applyFont="1" applyBorder="1" applyAlignment="1">
      <alignment horizontal="distributed" vertical="center" shrinkToFit="1"/>
    </xf>
    <xf numFmtId="0" fontId="7" fillId="0" borderId="48" xfId="0" applyFont="1" applyBorder="1" applyAlignment="1">
      <alignment horizontal="distributed" vertical="center" shrinkToFit="1"/>
    </xf>
    <xf numFmtId="0" fontId="7" fillId="0" borderId="46" xfId="0" applyFont="1" applyBorder="1" applyAlignment="1">
      <alignment horizontal="distributed" vertical="center" shrinkToFit="1"/>
    </xf>
    <xf numFmtId="0" fontId="7" fillId="0" borderId="45"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47"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9" xfId="0" applyFont="1" applyBorder="1" applyAlignment="1">
      <alignment horizontal="distributed" vertical="center" shrinkToFit="1"/>
    </xf>
    <xf numFmtId="0" fontId="4" fillId="0" borderId="49" xfId="0" applyFont="1" applyBorder="1" applyAlignment="1">
      <alignment horizontal="distributed" vertical="center" shrinkToFit="1"/>
    </xf>
    <xf numFmtId="0" fontId="4" fillId="0" borderId="40" xfId="0" applyFont="1" applyBorder="1" applyAlignment="1">
      <alignment horizontal="distributed" vertical="center" shrinkToFit="1"/>
    </xf>
    <xf numFmtId="0" fontId="4" fillId="0" borderId="47" xfId="0" applyFont="1" applyBorder="1" applyAlignment="1">
      <alignment horizontal="center" vertical="center" shrinkToFit="1"/>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4" fillId="0" borderId="2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2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Alignment="1">
      <alignment horizontal="center" vertical="center"/>
    </xf>
    <xf numFmtId="0" fontId="2" fillId="0" borderId="26" xfId="0" applyFont="1" applyBorder="1" applyAlignment="1">
      <alignment horizontal="center" vertical="center"/>
    </xf>
    <xf numFmtId="0" fontId="4" fillId="0" borderId="43" xfId="0" applyFont="1" applyBorder="1" applyAlignment="1">
      <alignment horizontal="center" vertical="center" shrinkToFit="1"/>
    </xf>
    <xf numFmtId="0" fontId="15" fillId="0" borderId="24"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6" xfId="0" applyFont="1" applyBorder="1" applyAlignment="1">
      <alignment horizontal="center" vertical="center"/>
    </xf>
    <xf numFmtId="0" fontId="15" fillId="0" borderId="1" xfId="0" applyFont="1" applyBorder="1" applyAlignment="1">
      <alignment horizontal="center" vertical="center"/>
    </xf>
    <xf numFmtId="0" fontId="15" fillId="0" borderId="12" xfId="0" applyFont="1" applyBorder="1" applyAlignment="1">
      <alignment horizontal="center" vertical="center"/>
    </xf>
    <xf numFmtId="0" fontId="4" fillId="0" borderId="2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7" xfId="0" applyFont="1" applyBorder="1" applyAlignment="1">
      <alignment horizontal="center"/>
    </xf>
    <xf numFmtId="0" fontId="4" fillId="0" borderId="10" xfId="0" applyFont="1" applyBorder="1" applyAlignment="1">
      <alignment horizontal="center"/>
    </xf>
    <xf numFmtId="176" fontId="4" fillId="0" borderId="10" xfId="0" applyNumberFormat="1" applyFont="1" applyBorder="1" applyAlignment="1">
      <alignment horizontal="right"/>
    </xf>
    <xf numFmtId="0" fontId="12" fillId="0" borderId="0" xfId="0" applyFont="1" applyAlignment="1">
      <alignment horizontal="center"/>
    </xf>
    <xf numFmtId="176" fontId="10" fillId="0" borderId="0" xfId="0" applyNumberFormat="1" applyFont="1" applyAlignment="1">
      <alignment horizontal="center" vertical="center"/>
    </xf>
    <xf numFmtId="0" fontId="10" fillId="0" borderId="0" xfId="0" applyFont="1" applyAlignment="1">
      <alignment horizontal="left" vertical="center"/>
    </xf>
    <xf numFmtId="0" fontId="4" fillId="0" borderId="0" xfId="0" applyFont="1" applyAlignment="1">
      <alignment horizontal="center" vertical="center" justifyLastLine="1"/>
    </xf>
    <xf numFmtId="0" fontId="4" fillId="0" borderId="1" xfId="0" applyFont="1" applyBorder="1" applyAlignment="1">
      <alignment vertical="center" shrinkToFit="1"/>
    </xf>
    <xf numFmtId="0" fontId="2" fillId="0" borderId="0" xfId="0" applyFont="1" applyAlignment="1">
      <alignment horizontal="distributed" vertical="center" wrapText="1" justifyLastLine="1"/>
    </xf>
    <xf numFmtId="0" fontId="2" fillId="0" borderId="0" xfId="0" applyFont="1" applyAlignment="1">
      <alignment horizontal="distributed" vertical="center" justifyLastLine="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2" fillId="0" borderId="0" xfId="0" applyFont="1" applyAlignment="1">
      <alignment horizontal="center" vertical="center" shrinkToFit="1"/>
    </xf>
    <xf numFmtId="0" fontId="2" fillId="0" borderId="1" xfId="0" applyFont="1" applyBorder="1" applyAlignment="1">
      <alignment horizontal="center" vertical="center" justifyLastLine="1"/>
    </xf>
    <xf numFmtId="0" fontId="5" fillId="0" borderId="3"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7" fillId="0" borderId="39" xfId="0" applyFont="1" applyBorder="1" applyAlignment="1">
      <alignment horizontal="distributed" vertical="center" shrinkToFit="1"/>
    </xf>
    <xf numFmtId="0" fontId="7" fillId="0" borderId="49" xfId="0" applyFont="1" applyBorder="1" applyAlignment="1">
      <alignment horizontal="distributed" vertical="center" shrinkToFit="1"/>
    </xf>
    <xf numFmtId="0" fontId="7" fillId="0" borderId="40" xfId="0" applyFont="1" applyBorder="1" applyAlignment="1">
      <alignment horizontal="distributed" vertical="center" shrinkToFit="1"/>
    </xf>
    <xf numFmtId="0" fontId="5" fillId="0" borderId="5" xfId="0" applyFont="1" applyBorder="1" applyAlignment="1" applyProtection="1">
      <alignment horizontal="center" vertical="center"/>
      <protection hidden="1"/>
    </xf>
    <xf numFmtId="0" fontId="7" fillId="0" borderId="24"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47" xfId="0" quotePrefix="1" applyFont="1" applyBorder="1" applyAlignment="1">
      <alignment horizontal="center" vertical="center" shrinkToFit="1"/>
    </xf>
    <xf numFmtId="0" fontId="7" fillId="0" borderId="43" xfId="0" applyFont="1" applyBorder="1" applyAlignment="1">
      <alignment horizontal="center" vertical="center" shrinkToFit="1"/>
    </xf>
    <xf numFmtId="0" fontId="2" fillId="0" borderId="5" xfId="0" applyFont="1" applyBorder="1" applyAlignment="1" applyProtection="1">
      <alignment horizontal="center" vertical="center"/>
      <protection hidden="1"/>
    </xf>
    <xf numFmtId="0" fontId="4" fillId="0" borderId="0" xfId="4" applyFont="1" applyAlignment="1">
      <alignment horizontal="left" vertical="center" wrapText="1"/>
    </xf>
    <xf numFmtId="0" fontId="10" fillId="0" borderId="0" xfId="4" applyFont="1" applyAlignment="1">
      <alignment horizontal="left" vertical="center"/>
    </xf>
    <xf numFmtId="0" fontId="10" fillId="0" borderId="0" xfId="4" applyFont="1" applyAlignment="1">
      <alignment horizontal="left" vertical="center" wrapText="1"/>
    </xf>
    <xf numFmtId="0" fontId="11" fillId="0" borderId="0" xfId="4" applyFont="1" applyAlignment="1">
      <alignment horizontal="left" vertical="center" wrapText="1"/>
    </xf>
    <xf numFmtId="0" fontId="17" fillId="0" borderId="62" xfId="4" applyFont="1" applyBorder="1" applyAlignment="1">
      <alignment horizontal="center" vertical="center" shrinkToFit="1"/>
    </xf>
    <xf numFmtId="0" fontId="17" fillId="0" borderId="10" xfId="4" applyFont="1" applyBorder="1" applyAlignment="1">
      <alignment horizontal="center" vertical="center" shrinkToFit="1"/>
    </xf>
    <xf numFmtId="0" fontId="17" fillId="0" borderId="63" xfId="4" applyFont="1" applyBorder="1" applyAlignment="1">
      <alignment horizontal="center" vertical="center" shrinkToFit="1"/>
    </xf>
    <xf numFmtId="0" fontId="17" fillId="0" borderId="70" xfId="4" applyFont="1" applyBorder="1" applyAlignment="1">
      <alignment horizontal="center" vertical="center" shrinkToFit="1"/>
    </xf>
    <xf numFmtId="0" fontId="17" fillId="0" borderId="0" xfId="4" applyFont="1" applyAlignment="1">
      <alignment horizontal="center" vertical="center" shrinkToFit="1"/>
    </xf>
    <xf numFmtId="0" fontId="17" fillId="0" borderId="53" xfId="4" applyFont="1" applyBorder="1" applyAlignment="1">
      <alignment horizontal="center" vertical="center" shrinkToFit="1"/>
    </xf>
    <xf numFmtId="176" fontId="4" fillId="0" borderId="62" xfId="4" applyNumberFormat="1" applyFont="1" applyBorder="1" applyAlignment="1" applyProtection="1">
      <alignment horizontal="center" vertical="center"/>
      <protection locked="0"/>
    </xf>
    <xf numFmtId="176" fontId="4" fillId="0" borderId="11" xfId="4" applyNumberFormat="1" applyFont="1" applyBorder="1" applyAlignment="1" applyProtection="1">
      <alignment horizontal="center" vertical="center"/>
      <protection locked="0"/>
    </xf>
    <xf numFmtId="176" fontId="4" fillId="0" borderId="70" xfId="4" applyNumberFormat="1" applyFont="1" applyBorder="1" applyAlignment="1" applyProtection="1">
      <alignment horizontal="center" vertical="center"/>
      <protection locked="0"/>
    </xf>
    <xf numFmtId="176" fontId="4" fillId="0" borderId="26" xfId="4" applyNumberFormat="1" applyFont="1" applyBorder="1" applyAlignment="1" applyProtection="1">
      <alignment horizontal="center" vertical="center"/>
      <protection locked="0"/>
    </xf>
    <xf numFmtId="0" fontId="17" fillId="0" borderId="54" xfId="4" applyFont="1" applyBorder="1" applyAlignment="1">
      <alignment horizontal="center" vertical="center" wrapText="1"/>
    </xf>
    <xf numFmtId="0" fontId="17" fillId="0" borderId="60" xfId="4" applyFont="1" applyBorder="1" applyAlignment="1">
      <alignment horizontal="center" vertical="center" wrapText="1"/>
    </xf>
    <xf numFmtId="0" fontId="17" fillId="0" borderId="55" xfId="4" applyFont="1" applyBorder="1" applyAlignment="1">
      <alignment horizontal="center" vertical="center" wrapText="1"/>
    </xf>
    <xf numFmtId="0" fontId="17" fillId="0" borderId="57" xfId="4" applyFont="1" applyBorder="1" applyAlignment="1">
      <alignment horizontal="center" vertical="center" wrapText="1"/>
    </xf>
    <xf numFmtId="0" fontId="17" fillId="0" borderId="56" xfId="4" applyFont="1" applyBorder="1" applyAlignment="1">
      <alignment horizontal="center" vertical="center" wrapText="1"/>
    </xf>
    <xf numFmtId="0" fontId="17" fillId="0" borderId="58" xfId="4" applyFont="1" applyBorder="1" applyAlignment="1">
      <alignment horizontal="center" vertical="center" wrapText="1"/>
    </xf>
    <xf numFmtId="0" fontId="4" fillId="0" borderId="85" xfId="4" applyFont="1" applyBorder="1" applyAlignment="1">
      <alignment horizontal="center" vertical="center" shrinkToFit="1"/>
    </xf>
    <xf numFmtId="0" fontId="4" fillId="0" borderId="84" xfId="4" applyFont="1" applyBorder="1" applyAlignment="1">
      <alignment horizontal="center" vertical="center" shrinkToFit="1"/>
    </xf>
    <xf numFmtId="0" fontId="4" fillId="0" borderId="54" xfId="4" applyFont="1" applyBorder="1" applyAlignment="1">
      <alignment horizontal="center" vertical="center" shrinkToFit="1"/>
    </xf>
    <xf numFmtId="0" fontId="4" fillId="0" borderId="57" xfId="4" applyFont="1" applyBorder="1" applyAlignment="1">
      <alignment horizontal="center" vertical="center" shrinkToFit="1"/>
    </xf>
    <xf numFmtId="0" fontId="10" fillId="0" borderId="54" xfId="4" applyFont="1" applyBorder="1" applyAlignment="1">
      <alignment horizontal="center" vertical="center" wrapText="1"/>
    </xf>
    <xf numFmtId="0" fontId="10" fillId="0" borderId="70" xfId="4" applyFont="1" applyBorder="1" applyAlignment="1">
      <alignment horizontal="center" vertical="center" wrapText="1"/>
    </xf>
    <xf numFmtId="0" fontId="10" fillId="0" borderId="79" xfId="4" applyFont="1" applyBorder="1" applyAlignment="1">
      <alignment horizontal="center" vertical="center" wrapText="1"/>
    </xf>
    <xf numFmtId="0" fontId="10" fillId="0" borderId="60" xfId="4" applyFont="1" applyBorder="1" applyAlignment="1">
      <alignment horizontal="center" vertical="center" wrapText="1"/>
    </xf>
    <xf numFmtId="0" fontId="10" fillId="0" borderId="0" xfId="4" applyFont="1" applyAlignment="1">
      <alignment horizontal="center" vertical="center" wrapText="1"/>
    </xf>
    <xf numFmtId="0" fontId="10" fillId="0" borderId="1" xfId="4" applyFont="1" applyBorder="1" applyAlignment="1">
      <alignment horizontal="center" vertical="center" wrapText="1"/>
    </xf>
    <xf numFmtId="0" fontId="10" fillId="0" borderId="76" xfId="4" applyFont="1" applyBorder="1" applyAlignment="1">
      <alignment horizontal="left" vertical="center" wrapText="1"/>
    </xf>
    <xf numFmtId="0" fontId="10" fillId="0" borderId="86" xfId="4" applyFont="1" applyBorder="1" applyAlignment="1">
      <alignment horizontal="left" vertical="center" wrapText="1"/>
    </xf>
    <xf numFmtId="0" fontId="10" fillId="0" borderId="87" xfId="4" applyFont="1" applyBorder="1" applyAlignment="1">
      <alignment horizontal="left" vertical="center" wrapText="1"/>
    </xf>
    <xf numFmtId="0" fontId="25" fillId="0" borderId="29" xfId="3" applyFont="1" applyBorder="1" applyAlignment="1">
      <alignment horizontal="center" vertical="center"/>
    </xf>
    <xf numFmtId="0" fontId="25" fillId="0" borderId="2" xfId="3" applyFont="1" applyBorder="1" applyAlignment="1">
      <alignment horizontal="center" vertical="center"/>
    </xf>
    <xf numFmtId="176" fontId="4" fillId="0" borderId="54" xfId="4" applyNumberFormat="1" applyFont="1" applyBorder="1" applyAlignment="1" applyProtection="1">
      <alignment horizontal="center" vertical="center"/>
      <protection locked="0"/>
    </xf>
    <xf numFmtId="176" fontId="4" fillId="0" borderId="77" xfId="4" applyNumberFormat="1" applyFont="1" applyBorder="1" applyAlignment="1" applyProtection="1">
      <alignment horizontal="center" vertical="center"/>
      <protection locked="0"/>
    </xf>
    <xf numFmtId="176" fontId="4" fillId="0" borderId="79" xfId="4" applyNumberFormat="1" applyFont="1" applyBorder="1" applyAlignment="1" applyProtection="1">
      <alignment horizontal="center" vertical="center"/>
      <protection locked="0"/>
    </xf>
    <xf numFmtId="176" fontId="4" fillId="0" borderId="12" xfId="4" applyNumberFormat="1" applyFont="1" applyBorder="1" applyAlignment="1" applyProtection="1">
      <alignment horizontal="center" vertical="center"/>
      <protection locked="0"/>
    </xf>
    <xf numFmtId="180" fontId="17" fillId="0" borderId="54" xfId="4" quotePrefix="1" applyNumberFormat="1" applyFont="1" applyBorder="1" applyAlignment="1">
      <alignment horizontal="center" vertical="center" wrapText="1"/>
    </xf>
    <xf numFmtId="180" fontId="17" fillId="0" borderId="60" xfId="4" applyNumberFormat="1" applyFont="1" applyBorder="1" applyAlignment="1">
      <alignment horizontal="center" vertical="center" wrapText="1"/>
    </xf>
    <xf numFmtId="180" fontId="17" fillId="0" borderId="55" xfId="4" applyNumberFormat="1" applyFont="1" applyBorder="1" applyAlignment="1">
      <alignment horizontal="center" vertical="center" wrapText="1"/>
    </xf>
    <xf numFmtId="180" fontId="17" fillId="0" borderId="79" xfId="4" applyNumberFormat="1" applyFont="1" applyBorder="1" applyAlignment="1">
      <alignment horizontal="center" vertical="center" wrapText="1"/>
    </xf>
    <xf numFmtId="180" fontId="17" fillId="0" borderId="1" xfId="4" applyNumberFormat="1" applyFont="1" applyBorder="1" applyAlignment="1">
      <alignment horizontal="center" vertical="center" wrapText="1"/>
    </xf>
    <xf numFmtId="180" fontId="17" fillId="0" borderId="80" xfId="4" applyNumberFormat="1" applyFont="1" applyBorder="1" applyAlignment="1">
      <alignment horizontal="center" vertical="center" wrapText="1"/>
    </xf>
    <xf numFmtId="0" fontId="4" fillId="0" borderId="88" xfId="4" applyFont="1" applyBorder="1" applyAlignment="1">
      <alignment horizontal="center" vertical="center" shrinkToFit="1"/>
    </xf>
    <xf numFmtId="0" fontId="4" fillId="0" borderId="79" xfId="4" applyFont="1" applyBorder="1" applyAlignment="1">
      <alignment horizontal="center" vertical="center" shrinkToFit="1"/>
    </xf>
    <xf numFmtId="0" fontId="17" fillId="0" borderId="80" xfId="4" applyFont="1" applyBorder="1" applyAlignment="1">
      <alignment horizontal="center" vertical="center" shrinkToFit="1"/>
    </xf>
    <xf numFmtId="0" fontId="17" fillId="0" borderId="79" xfId="4" applyFont="1" applyBorder="1" applyAlignment="1">
      <alignment horizontal="center" vertical="center" shrinkToFit="1"/>
    </xf>
    <xf numFmtId="0" fontId="17" fillId="0" borderId="1" xfId="4" applyFont="1" applyBorder="1" applyAlignment="1">
      <alignment horizontal="center" vertical="center" shrinkToFit="1"/>
    </xf>
    <xf numFmtId="0" fontId="4" fillId="0" borderId="61" xfId="4" applyFont="1" applyBorder="1" applyAlignment="1">
      <alignment horizontal="center" vertical="center"/>
    </xf>
    <xf numFmtId="0" fontId="4" fillId="0" borderId="69" xfId="4" applyFont="1" applyBorder="1" applyAlignment="1">
      <alignment horizontal="center" vertical="center"/>
    </xf>
    <xf numFmtId="0" fontId="4" fillId="0" borderId="78" xfId="4" applyFont="1" applyBorder="1" applyAlignment="1">
      <alignment horizontal="center" vertical="center"/>
    </xf>
    <xf numFmtId="0" fontId="17" fillId="0" borderId="62"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63" xfId="4" applyFont="1" applyBorder="1" applyAlignment="1">
      <alignment horizontal="center" vertical="center" wrapText="1"/>
    </xf>
    <xf numFmtId="0" fontId="10" fillId="0" borderId="62" xfId="4" applyFont="1" applyBorder="1" applyAlignment="1">
      <alignment horizontal="center" vertical="center" wrapText="1"/>
    </xf>
    <xf numFmtId="0" fontId="10" fillId="0" borderId="10" xfId="4" applyFont="1" applyBorder="1" applyAlignment="1">
      <alignment horizontal="center" vertical="center" wrapText="1"/>
    </xf>
    <xf numFmtId="0" fontId="10" fillId="0" borderId="63" xfId="4" applyFont="1" applyBorder="1" applyAlignment="1">
      <alignment horizontal="center" vertical="center" wrapText="1"/>
    </xf>
    <xf numFmtId="0" fontId="10" fillId="0" borderId="53" xfId="4" applyFont="1" applyBorder="1" applyAlignment="1">
      <alignment horizontal="center" vertical="center" wrapText="1"/>
    </xf>
    <xf numFmtId="0" fontId="10" fillId="0" borderId="80" xfId="4" applyFont="1" applyBorder="1" applyAlignment="1">
      <alignment horizontal="center" vertical="center" wrapText="1"/>
    </xf>
    <xf numFmtId="0" fontId="4" fillId="0" borderId="64" xfId="4" applyFont="1" applyBorder="1" applyAlignment="1" applyProtection="1">
      <alignment horizontal="center" vertical="center"/>
      <protection locked="0"/>
    </xf>
    <xf numFmtId="0" fontId="4" fillId="0" borderId="28" xfId="4" applyFont="1" applyBorder="1" applyAlignment="1" applyProtection="1">
      <alignment horizontal="center" vertical="center"/>
      <protection locked="0"/>
    </xf>
    <xf numFmtId="0" fontId="4" fillId="0" borderId="31" xfId="4" applyFont="1" applyBorder="1" applyAlignment="1" applyProtection="1">
      <alignment horizontal="center" vertical="center"/>
      <protection locked="0"/>
    </xf>
    <xf numFmtId="176" fontId="10" fillId="0" borderId="62" xfId="4" applyNumberFormat="1" applyFont="1" applyBorder="1" applyAlignment="1">
      <alignment horizontal="center" vertical="center" wrapText="1"/>
    </xf>
    <xf numFmtId="176" fontId="10" fillId="0" borderId="10" xfId="4" applyNumberFormat="1" applyFont="1" applyBorder="1" applyAlignment="1">
      <alignment horizontal="center" vertical="center" wrapText="1"/>
    </xf>
    <xf numFmtId="176" fontId="10" fillId="0" borderId="63" xfId="4" applyNumberFormat="1" applyFont="1" applyBorder="1" applyAlignment="1">
      <alignment horizontal="center" vertical="center" wrapText="1"/>
    </xf>
    <xf numFmtId="176" fontId="10" fillId="0" borderId="70" xfId="4" applyNumberFormat="1" applyFont="1" applyBorder="1" applyAlignment="1">
      <alignment horizontal="center" vertical="center" wrapText="1"/>
    </xf>
    <xf numFmtId="176" fontId="10" fillId="0" borderId="0" xfId="4" applyNumberFormat="1" applyFont="1" applyAlignment="1">
      <alignment horizontal="center" vertical="center" wrapText="1"/>
    </xf>
    <xf numFmtId="176" fontId="10" fillId="0" borderId="53" xfId="4" applyNumberFormat="1" applyFont="1" applyBorder="1" applyAlignment="1">
      <alignment horizontal="center" vertical="center" wrapText="1"/>
    </xf>
    <xf numFmtId="176" fontId="10" fillId="0" borderId="57" xfId="4" applyNumberFormat="1" applyFont="1" applyBorder="1" applyAlignment="1">
      <alignment horizontal="center" vertical="center" wrapText="1"/>
    </xf>
    <xf numFmtId="176" fontId="10" fillId="0" borderId="56" xfId="4" applyNumberFormat="1" applyFont="1" applyBorder="1" applyAlignment="1">
      <alignment horizontal="center" vertical="center" wrapText="1"/>
    </xf>
    <xf numFmtId="176" fontId="10" fillId="0" borderId="58" xfId="4" applyNumberFormat="1" applyFont="1" applyBorder="1" applyAlignment="1">
      <alignment horizontal="center" vertical="center" wrapText="1"/>
    </xf>
    <xf numFmtId="0" fontId="4" fillId="0" borderId="82" xfId="4" applyFont="1" applyBorder="1" applyAlignment="1">
      <alignment horizontal="center" vertical="center" shrinkToFit="1"/>
    </xf>
    <xf numFmtId="0" fontId="4" fillId="0" borderId="62" xfId="4" applyFont="1" applyBorder="1" applyAlignment="1">
      <alignment horizontal="center" vertical="center" shrinkToFit="1"/>
    </xf>
    <xf numFmtId="0" fontId="25" fillId="0" borderId="83" xfId="3" applyFont="1" applyBorder="1" applyAlignment="1">
      <alignment horizontal="center" vertical="center"/>
    </xf>
    <xf numFmtId="176" fontId="4" fillId="0" borderId="57" xfId="4" applyNumberFormat="1" applyFont="1" applyBorder="1" applyAlignment="1" applyProtection="1">
      <alignment horizontal="center" vertical="center"/>
      <protection locked="0"/>
    </xf>
    <xf numFmtId="176" fontId="4" fillId="0" borderId="89" xfId="4" applyNumberFormat="1" applyFont="1" applyBorder="1" applyAlignment="1" applyProtection="1">
      <alignment horizontal="center" vertical="center"/>
      <protection locked="0"/>
    </xf>
    <xf numFmtId="0" fontId="4" fillId="0" borderId="27" xfId="4" applyFont="1" applyBorder="1" applyAlignment="1">
      <alignment horizontal="center" vertical="center" shrinkToFit="1"/>
    </xf>
    <xf numFmtId="0" fontId="4" fillId="0" borderId="30" xfId="4" applyFont="1" applyBorder="1" applyAlignment="1">
      <alignment horizontal="center" vertical="center" shrinkToFit="1"/>
    </xf>
    <xf numFmtId="0" fontId="17" fillId="0" borderId="28" xfId="4" applyFont="1" applyBorder="1" applyAlignment="1">
      <alignment horizontal="center" vertical="center" shrinkToFit="1"/>
    </xf>
    <xf numFmtId="0" fontId="25" fillId="0" borderId="27" xfId="3" applyFont="1" applyBorder="1" applyAlignment="1">
      <alignment horizontal="center" vertical="center"/>
    </xf>
    <xf numFmtId="0" fontId="25" fillId="0" borderId="28" xfId="3" applyFont="1" applyBorder="1" applyAlignment="1">
      <alignment horizontal="center" vertical="center"/>
    </xf>
    <xf numFmtId="0" fontId="25" fillId="0" borderId="31" xfId="3" applyFont="1" applyBorder="1" applyAlignment="1">
      <alignment horizontal="center" vertical="center"/>
    </xf>
    <xf numFmtId="0" fontId="4" fillId="0" borderId="31" xfId="4" applyFont="1" applyBorder="1" applyAlignment="1">
      <alignment horizontal="center" vertical="center" shrinkToFit="1"/>
    </xf>
    <xf numFmtId="0" fontId="17" fillId="0" borderId="31" xfId="4" applyFont="1" applyBorder="1" applyAlignment="1">
      <alignment horizontal="center" vertical="center" shrinkToFit="1"/>
    </xf>
    <xf numFmtId="0" fontId="4" fillId="0" borderId="64" xfId="4" applyFont="1" applyBorder="1" applyAlignment="1">
      <alignment horizontal="center" vertical="center" shrinkToFit="1"/>
    </xf>
    <xf numFmtId="0" fontId="25" fillId="0" borderId="64" xfId="3" applyFont="1" applyBorder="1" applyAlignment="1">
      <alignment horizontal="center" vertical="center"/>
    </xf>
    <xf numFmtId="0" fontId="25" fillId="0" borderId="30" xfId="3" applyFont="1" applyBorder="1" applyAlignment="1">
      <alignment horizontal="center" vertical="center"/>
    </xf>
    <xf numFmtId="0" fontId="17" fillId="0" borderId="64" xfId="4" applyFont="1" applyBorder="1" applyAlignment="1">
      <alignment horizontal="center" vertical="center" shrinkToFit="1"/>
    </xf>
    <xf numFmtId="0" fontId="4" fillId="0" borderId="64" xfId="4" applyFont="1" applyBorder="1" applyAlignment="1" applyProtection="1">
      <alignment horizontal="center" vertical="center" wrapText="1"/>
      <protection locked="0"/>
    </xf>
    <xf numFmtId="181" fontId="10" fillId="0" borderId="62" xfId="4" applyNumberFormat="1" applyFont="1" applyBorder="1" applyAlignment="1">
      <alignment horizontal="center" vertical="center" wrapText="1"/>
    </xf>
    <xf numFmtId="181" fontId="10" fillId="0" borderId="10" xfId="4" applyNumberFormat="1" applyFont="1" applyBorder="1" applyAlignment="1">
      <alignment horizontal="center" vertical="center" wrapText="1"/>
    </xf>
    <xf numFmtId="181" fontId="10" fillId="0" borderId="63" xfId="4" applyNumberFormat="1" applyFont="1" applyBorder="1" applyAlignment="1">
      <alignment horizontal="center" vertical="center" wrapText="1"/>
    </xf>
    <xf numFmtId="181" fontId="10" fillId="0" borderId="70" xfId="4" applyNumberFormat="1" applyFont="1" applyBorder="1" applyAlignment="1">
      <alignment horizontal="center" vertical="center" wrapText="1"/>
    </xf>
    <xf numFmtId="181" fontId="10" fillId="0" borderId="0" xfId="4" applyNumberFormat="1" applyFont="1" applyAlignment="1">
      <alignment horizontal="center" vertical="center" wrapText="1"/>
    </xf>
    <xf numFmtId="181" fontId="10" fillId="0" borderId="53" xfId="4" applyNumberFormat="1" applyFont="1" applyBorder="1" applyAlignment="1">
      <alignment horizontal="center" vertical="center" wrapText="1"/>
    </xf>
    <xf numFmtId="181" fontId="10" fillId="0" borderId="57" xfId="4" applyNumberFormat="1" applyFont="1" applyBorder="1" applyAlignment="1">
      <alignment horizontal="center" vertical="center" wrapText="1"/>
    </xf>
    <xf numFmtId="181" fontId="10" fillId="0" borderId="56" xfId="4" applyNumberFormat="1" applyFont="1" applyBorder="1" applyAlignment="1">
      <alignment horizontal="center" vertical="center" wrapText="1"/>
    </xf>
    <xf numFmtId="181" fontId="10" fillId="0" borderId="58" xfId="4" applyNumberFormat="1" applyFont="1" applyBorder="1" applyAlignment="1">
      <alignment horizontal="center" vertical="center" wrapText="1"/>
    </xf>
    <xf numFmtId="180" fontId="4" fillId="0" borderId="60" xfId="4" applyNumberFormat="1" applyFont="1" applyBorder="1" applyAlignment="1">
      <alignment horizontal="center" vertical="center" wrapText="1"/>
    </xf>
    <xf numFmtId="180" fontId="4" fillId="0" borderId="60" xfId="4" applyNumberFormat="1" applyFont="1" applyBorder="1" applyAlignment="1">
      <alignment horizontal="center" vertical="center"/>
    </xf>
    <xf numFmtId="0" fontId="4" fillId="0" borderId="61" xfId="4" applyFont="1" applyBorder="1" applyAlignment="1">
      <alignment horizontal="center" vertical="center" textRotation="255"/>
    </xf>
    <xf numFmtId="0" fontId="4" fillId="0" borderId="69" xfId="4" applyFont="1" applyBorder="1" applyAlignment="1">
      <alignment horizontal="center" vertical="center" textRotation="255"/>
    </xf>
    <xf numFmtId="0" fontId="4" fillId="0" borderId="78" xfId="4" applyFont="1" applyBorder="1" applyAlignment="1">
      <alignment horizontal="center" vertical="center" textRotation="255"/>
    </xf>
    <xf numFmtId="0" fontId="4" fillId="0" borderId="62" xfId="4" applyFont="1" applyBorder="1" applyAlignment="1">
      <alignment horizontal="center" vertical="center"/>
    </xf>
    <xf numFmtId="0" fontId="4" fillId="0" borderId="10" xfId="4" applyFont="1" applyBorder="1" applyAlignment="1">
      <alignment horizontal="center" vertical="center"/>
    </xf>
    <xf numFmtId="0" fontId="4" fillId="0" borderId="63" xfId="4" applyFont="1" applyBorder="1" applyAlignment="1">
      <alignment horizontal="center" vertical="center"/>
    </xf>
    <xf numFmtId="0" fontId="4" fillId="0" borderId="70" xfId="4" applyFont="1" applyBorder="1" applyAlignment="1">
      <alignment horizontal="center" vertical="center"/>
    </xf>
    <xf numFmtId="0" fontId="4" fillId="0" borderId="0" xfId="4" applyFont="1" applyAlignment="1">
      <alignment horizontal="center" vertical="center"/>
    </xf>
    <xf numFmtId="0" fontId="4" fillId="0" borderId="53" xfId="4" applyFont="1" applyBorder="1" applyAlignment="1">
      <alignment horizontal="center" vertical="center"/>
    </xf>
    <xf numFmtId="0" fontId="4" fillId="0" borderId="62" xfId="4" applyFont="1" applyBorder="1" applyAlignment="1">
      <alignment horizontal="distributed" vertical="center" indent="2"/>
    </xf>
    <xf numFmtId="0" fontId="4" fillId="0" borderId="10" xfId="4" applyFont="1" applyBorder="1" applyAlignment="1">
      <alignment horizontal="distributed" vertical="center" indent="2"/>
    </xf>
    <xf numFmtId="0" fontId="4" fillId="0" borderId="63" xfId="4" applyFont="1" applyBorder="1" applyAlignment="1">
      <alignment horizontal="distributed" vertical="center" indent="2"/>
    </xf>
    <xf numFmtId="0" fontId="4" fillId="0" borderId="70" xfId="4" applyFont="1" applyBorder="1" applyAlignment="1">
      <alignment horizontal="distributed" vertical="center" indent="2"/>
    </xf>
    <xf numFmtId="0" fontId="4" fillId="0" borderId="0" xfId="4" applyFont="1" applyAlignment="1">
      <alignment horizontal="distributed" vertical="center" indent="2"/>
    </xf>
    <xf numFmtId="0" fontId="4" fillId="0" borderId="53" xfId="4" applyFont="1" applyBorder="1" applyAlignment="1">
      <alignment horizontal="distributed" vertical="center" indent="2"/>
    </xf>
    <xf numFmtId="0" fontId="4" fillId="0" borderId="79" xfId="4" applyFont="1" applyBorder="1" applyAlignment="1">
      <alignment horizontal="distributed" vertical="center" indent="2"/>
    </xf>
    <xf numFmtId="0" fontId="4" fillId="0" borderId="1" xfId="4" applyFont="1" applyBorder="1" applyAlignment="1">
      <alignment horizontal="distributed" vertical="center" indent="2"/>
    </xf>
    <xf numFmtId="0" fontId="4" fillId="0" borderId="80" xfId="4" applyFont="1" applyBorder="1" applyAlignment="1">
      <alignment horizontal="distributed" vertical="center" indent="2"/>
    </xf>
    <xf numFmtId="0" fontId="4" fillId="0" borderId="64" xfId="4" applyFont="1" applyBorder="1" applyAlignment="1">
      <alignment horizontal="center" vertical="center"/>
    </xf>
    <xf numFmtId="0" fontId="4" fillId="0" borderId="28" xfId="4" applyFont="1" applyBorder="1" applyAlignment="1">
      <alignment horizontal="center" vertical="center"/>
    </xf>
    <xf numFmtId="0" fontId="4" fillId="0" borderId="31" xfId="4" applyFont="1" applyBorder="1" applyAlignment="1">
      <alignment horizontal="center" vertical="center"/>
    </xf>
    <xf numFmtId="0" fontId="4" fillId="0" borderId="57" xfId="4" applyFont="1" applyBorder="1" applyAlignment="1">
      <alignment horizontal="center" vertical="center"/>
    </xf>
    <xf numFmtId="0" fontId="4" fillId="0" borderId="56" xfId="4" applyFont="1" applyBorder="1" applyAlignment="1">
      <alignment horizontal="center" vertical="center"/>
    </xf>
    <xf numFmtId="0" fontId="4" fillId="0" borderId="58" xfId="4" applyFont="1" applyBorder="1" applyAlignment="1">
      <alignment horizontal="center" vertical="center"/>
    </xf>
    <xf numFmtId="0" fontId="4" fillId="0" borderId="65" xfId="4" applyFont="1" applyBorder="1" applyAlignment="1">
      <alignment horizontal="center" vertical="center"/>
    </xf>
    <xf numFmtId="0" fontId="4" fillId="0" borderId="66" xfId="4" applyFont="1" applyBorder="1" applyAlignment="1">
      <alignment horizontal="center" vertical="center"/>
    </xf>
    <xf numFmtId="0" fontId="4" fillId="0" borderId="71" xfId="4" applyFont="1" applyBorder="1" applyAlignment="1">
      <alignment horizontal="center" vertical="center"/>
    </xf>
    <xf numFmtId="0" fontId="4" fillId="0" borderId="72" xfId="4" applyFont="1" applyBorder="1" applyAlignment="1">
      <alignment horizontal="center" vertical="center"/>
    </xf>
    <xf numFmtId="0" fontId="4" fillId="0" borderId="67" xfId="4" applyFont="1" applyBorder="1" applyAlignment="1">
      <alignment horizontal="center" vertical="center" wrapText="1"/>
    </xf>
    <xf numFmtId="0" fontId="4" fillId="0" borderId="73" xfId="4" applyFont="1" applyBorder="1" applyAlignment="1">
      <alignment horizontal="center" vertical="center"/>
    </xf>
    <xf numFmtId="0" fontId="4" fillId="0" borderId="68" xfId="4" applyFont="1" applyBorder="1" applyAlignment="1">
      <alignment horizontal="center" vertical="center"/>
    </xf>
    <xf numFmtId="0" fontId="4" fillId="0" borderId="74" xfId="4" applyFont="1" applyBorder="1" applyAlignment="1">
      <alignment horizontal="center" vertical="center"/>
    </xf>
    <xf numFmtId="0" fontId="4" fillId="0" borderId="62" xfId="4" applyFont="1" applyBorder="1" applyAlignment="1">
      <alignment horizontal="center" vertical="center" justifyLastLine="1"/>
    </xf>
    <xf numFmtId="0" fontId="4" fillId="0" borderId="11" xfId="4" applyFont="1" applyBorder="1" applyAlignment="1">
      <alignment horizontal="center" vertical="center" justifyLastLine="1"/>
    </xf>
    <xf numFmtId="0" fontId="4" fillId="0" borderId="70" xfId="4" applyFont="1" applyBorder="1" applyAlignment="1">
      <alignment horizontal="center" vertical="center" justifyLastLine="1"/>
    </xf>
    <xf numFmtId="0" fontId="4" fillId="0" borderId="26" xfId="4" applyFont="1" applyBorder="1" applyAlignment="1">
      <alignment horizontal="center" vertical="center" justifyLastLine="1"/>
    </xf>
    <xf numFmtId="0" fontId="4" fillId="0" borderId="54" xfId="4" applyFont="1" applyBorder="1" applyAlignment="1">
      <alignment horizontal="center" vertical="center"/>
    </xf>
    <xf numFmtId="0" fontId="4" fillId="0" borderId="60" xfId="4" applyFont="1" applyBorder="1" applyAlignment="1">
      <alignment horizontal="center" vertical="center"/>
    </xf>
    <xf numFmtId="0" fontId="4" fillId="0" borderId="55" xfId="4" applyFont="1" applyBorder="1" applyAlignment="1">
      <alignment horizontal="center" vertical="center"/>
    </xf>
    <xf numFmtId="0" fontId="4" fillId="0" borderId="75" xfId="4" applyFont="1" applyBorder="1" applyAlignment="1">
      <alignment horizontal="center" vertical="center"/>
    </xf>
    <xf numFmtId="0" fontId="4" fillId="0" borderId="76" xfId="4" applyFont="1" applyBorder="1" applyAlignment="1">
      <alignment horizontal="center" vertical="center"/>
    </xf>
    <xf numFmtId="0" fontId="4" fillId="0" borderId="79" xfId="4" applyFont="1" applyBorder="1" applyAlignment="1">
      <alignment horizontal="center" vertical="center"/>
    </xf>
    <xf numFmtId="0" fontId="4" fillId="0" borderId="1" xfId="4" applyFont="1" applyBorder="1" applyAlignment="1">
      <alignment horizontal="center" vertical="center"/>
    </xf>
    <xf numFmtId="0" fontId="4" fillId="0" borderId="80" xfId="4" applyFont="1" applyBorder="1" applyAlignment="1">
      <alignment horizontal="center" vertical="center"/>
    </xf>
    <xf numFmtId="0" fontId="4" fillId="0" borderId="55" xfId="4" applyFont="1" applyBorder="1" applyAlignment="1">
      <alignment horizontal="center" vertical="center" wrapText="1"/>
    </xf>
    <xf numFmtId="0" fontId="4" fillId="0" borderId="53" xfId="4" applyFont="1" applyBorder="1" applyAlignment="1">
      <alignment horizontal="center" vertical="center" wrapText="1"/>
    </xf>
    <xf numFmtId="0" fontId="4" fillId="0" borderId="80" xfId="4" applyFont="1" applyBorder="1" applyAlignment="1">
      <alignment horizontal="center" vertical="center" wrapText="1"/>
    </xf>
    <xf numFmtId="0" fontId="4" fillId="0" borderId="54" xfId="4" applyFont="1" applyBorder="1" applyAlignment="1">
      <alignment horizontal="center" vertical="center" wrapText="1" justifyLastLine="1"/>
    </xf>
    <xf numFmtId="0" fontId="4" fillId="0" borderId="77" xfId="4" applyFont="1" applyBorder="1" applyAlignment="1">
      <alignment horizontal="center" vertical="center" wrapText="1" justifyLastLine="1"/>
    </xf>
    <xf numFmtId="0" fontId="4" fillId="0" borderId="70" xfId="4" applyFont="1" applyBorder="1" applyAlignment="1">
      <alignment horizontal="center" vertical="center" wrapText="1" justifyLastLine="1"/>
    </xf>
    <xf numFmtId="0" fontId="4" fillId="0" borderId="26" xfId="4" applyFont="1" applyBorder="1" applyAlignment="1">
      <alignment horizontal="center" vertical="center" wrapText="1" justifyLastLine="1"/>
    </xf>
    <xf numFmtId="0" fontId="4" fillId="0" borderId="79" xfId="4" applyFont="1" applyBorder="1" applyAlignment="1">
      <alignment horizontal="center" vertical="center" wrapText="1" justifyLastLine="1"/>
    </xf>
    <xf numFmtId="0" fontId="4" fillId="0" borderId="12" xfId="4" applyFont="1" applyBorder="1" applyAlignment="1">
      <alignment horizontal="center" vertical="center" wrapText="1" justifyLastLine="1"/>
    </xf>
    <xf numFmtId="0" fontId="4" fillId="0" borderId="75" xfId="4" applyFont="1" applyBorder="1" applyAlignment="1">
      <alignment horizontal="center" vertical="center" wrapText="1"/>
    </xf>
    <xf numFmtId="0" fontId="4" fillId="0" borderId="81" xfId="4" applyFont="1" applyBorder="1" applyAlignment="1">
      <alignment horizontal="center" vertical="center" wrapText="1"/>
    </xf>
    <xf numFmtId="0" fontId="12" fillId="0" borderId="0" xfId="4" applyFont="1" applyAlignment="1">
      <alignment horizontal="center" vertical="center" wrapText="1"/>
    </xf>
    <xf numFmtId="176" fontId="15" fillId="0" borderId="0" xfId="4" applyNumberFormat="1" applyFont="1" applyAlignment="1">
      <alignment horizontal="center" vertical="center" wrapText="1"/>
    </xf>
    <xf numFmtId="0" fontId="15" fillId="0" borderId="27" xfId="4" applyFont="1" applyBorder="1" applyAlignment="1">
      <alignment horizontal="center" vertical="center" wrapText="1"/>
    </xf>
    <xf numFmtId="0" fontId="15" fillId="0" borderId="30" xfId="4" applyFont="1" applyBorder="1" applyAlignment="1">
      <alignment horizontal="center" vertical="center" wrapText="1"/>
    </xf>
    <xf numFmtId="0" fontId="15" fillId="0" borderId="54" xfId="4" applyFont="1" applyBorder="1" applyAlignment="1">
      <alignment horizontal="center" vertical="center"/>
    </xf>
    <xf numFmtId="0" fontId="15" fillId="0" borderId="55" xfId="4" applyFont="1" applyBorder="1" applyAlignment="1">
      <alignment horizontal="center" vertical="center"/>
    </xf>
    <xf numFmtId="0" fontId="15" fillId="0" borderId="57" xfId="4" applyFont="1" applyBorder="1" applyAlignment="1">
      <alignment horizontal="center" vertical="center"/>
    </xf>
    <xf numFmtId="0" fontId="15" fillId="0" borderId="58" xfId="4" applyFont="1" applyBorder="1" applyAlignment="1">
      <alignment horizontal="center" vertical="center"/>
    </xf>
    <xf numFmtId="0" fontId="15" fillId="0" borderId="0" xfId="4" applyFont="1" applyAlignment="1">
      <alignment horizontal="center" vertical="center" wrapText="1"/>
    </xf>
    <xf numFmtId="0" fontId="15" fillId="0" borderId="56" xfId="4" applyFont="1" applyBorder="1" applyAlignment="1">
      <alignment horizontal="center" vertical="center" wrapText="1"/>
    </xf>
    <xf numFmtId="0" fontId="32" fillId="0" borderId="0" xfId="4" applyFont="1" applyAlignment="1">
      <alignment horizontal="left" vertical="center" wrapText="1"/>
    </xf>
    <xf numFmtId="0" fontId="15" fillId="0" borderId="0" xfId="4" applyFont="1" applyAlignment="1">
      <alignment horizontal="center" vertical="center"/>
    </xf>
    <xf numFmtId="0" fontId="15" fillId="0" borderId="51" xfId="4" applyFont="1" applyBorder="1" applyAlignment="1">
      <alignment horizontal="center" vertical="center"/>
    </xf>
    <xf numFmtId="176" fontId="4" fillId="0" borderId="60" xfId="4" applyNumberFormat="1" applyFont="1" applyBorder="1" applyAlignment="1">
      <alignment horizontal="center" vertical="center"/>
    </xf>
    <xf numFmtId="0" fontId="4" fillId="0" borderId="56" xfId="4" applyFont="1" applyBorder="1" applyAlignment="1">
      <alignment horizontal="center" vertical="center" wrapText="1"/>
    </xf>
  </cellXfs>
  <cellStyles count="5">
    <cellStyle name="標準" xfId="0" builtinId="0"/>
    <cellStyle name="標準 2" xfId="1" xr:uid="{00000000-0005-0000-0000-000001000000}"/>
    <cellStyle name="標準 6" xfId="4" xr:uid="{1A2E81AC-BADF-40F1-840F-7E7870A430AE}"/>
    <cellStyle name="標準_基本データ" xfId="2" xr:uid="{00000000-0005-0000-0000-000002000000}"/>
    <cellStyle name="標準_作業員名簿用紙雛形" xfId="3" xr:uid="{00000000-0005-0000-0000-000003000000}"/>
  </cellStyles>
  <dxfs count="5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37</xdr:col>
      <xdr:colOff>0</xdr:colOff>
      <xdr:row>3</xdr:row>
      <xdr:rowOff>0</xdr:rowOff>
    </xdr:from>
    <xdr:to>
      <xdr:col>43</xdr:col>
      <xdr:colOff>0</xdr:colOff>
      <xdr:row>7</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5718750" y="514350"/>
          <a:ext cx="4229100" cy="685800"/>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w="6350"/>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年金保険番号</a:t>
          </a:r>
          <a:r>
            <a:rPr kumimoji="1" lang="en-US" altLang="ja-JP" sz="1100">
              <a:solidFill>
                <a:sysClr val="windowText" lastClr="000000"/>
              </a:solidFill>
              <a:latin typeface="ＭＳ 明朝" panose="02020609040205080304" pitchFamily="17" charset="-128"/>
              <a:ea typeface="ＭＳ 明朝" panose="02020609040205080304" pitchFamily="17" charset="-128"/>
            </a:rPr>
            <a:t>]</a:t>
          </a:r>
          <a:r>
            <a:rPr kumimoji="1" lang="ja-JP" altLang="en-US" sz="1100">
              <a:solidFill>
                <a:sysClr val="windowText" lastClr="000000"/>
              </a:solidFill>
              <a:latin typeface="ＭＳ 明朝" panose="02020609040205080304" pitchFamily="17" charset="-128"/>
              <a:ea typeface="ＭＳ 明朝" panose="02020609040205080304" pitchFamily="17" charset="-128"/>
            </a:rPr>
            <a:t>は「作業員名簿」に記載する必要はありません。</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このソフトでも記載されることはありません。</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管理のため、基本データに登録はしてください。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7</xdr:row>
      <xdr:rowOff>0</xdr:rowOff>
    </xdr:from>
    <xdr:to>
      <xdr:col>23</xdr:col>
      <xdr:colOff>0</xdr:colOff>
      <xdr:row>8</xdr:row>
      <xdr:rowOff>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029825" y="1200150"/>
          <a:ext cx="9429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有 ・ 無</a:t>
          </a:r>
        </a:p>
      </xdr:txBody>
    </xdr:sp>
    <xdr:clientData/>
  </xdr:twoCellAnchor>
  <xdr:twoCellAnchor>
    <xdr:from>
      <xdr:col>31</xdr:col>
      <xdr:colOff>0</xdr:colOff>
      <xdr:row>7</xdr:row>
      <xdr:rowOff>0</xdr:rowOff>
    </xdr:from>
    <xdr:to>
      <xdr:col>33</xdr:col>
      <xdr:colOff>0</xdr:colOff>
      <xdr:row>8</xdr:row>
      <xdr:rowOff>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4077950" y="1200150"/>
          <a:ext cx="13906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有     ・  無</a:t>
          </a:r>
        </a:p>
      </xdr:txBody>
    </xdr:sp>
    <xdr:clientData/>
  </xdr:twoCellAnchor>
  <xdr:twoCellAnchor>
    <xdr:from>
      <xdr:col>33</xdr:col>
      <xdr:colOff>0</xdr:colOff>
      <xdr:row>13</xdr:row>
      <xdr:rowOff>90487</xdr:rowOff>
    </xdr:from>
    <xdr:to>
      <xdr:col>34</xdr:col>
      <xdr:colOff>0</xdr:colOff>
      <xdr:row>15</xdr:row>
      <xdr:rowOff>33337</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16</xdr:row>
      <xdr:rowOff>95248</xdr:rowOff>
    </xdr:from>
    <xdr:to>
      <xdr:col>34</xdr:col>
      <xdr:colOff>0</xdr:colOff>
      <xdr:row>18</xdr:row>
      <xdr:rowOff>38098</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19</xdr:row>
      <xdr:rowOff>90487</xdr:rowOff>
    </xdr:from>
    <xdr:to>
      <xdr:col>34</xdr:col>
      <xdr:colOff>0</xdr:colOff>
      <xdr:row>21</xdr:row>
      <xdr:rowOff>33337</xdr:rowOff>
    </xdr:to>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22</xdr:row>
      <xdr:rowOff>95248</xdr:rowOff>
    </xdr:from>
    <xdr:to>
      <xdr:col>34</xdr:col>
      <xdr:colOff>0</xdr:colOff>
      <xdr:row>24</xdr:row>
      <xdr:rowOff>38098</xdr:rowOff>
    </xdr:to>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25</xdr:row>
      <xdr:rowOff>90487</xdr:rowOff>
    </xdr:from>
    <xdr:to>
      <xdr:col>34</xdr:col>
      <xdr:colOff>0</xdr:colOff>
      <xdr:row>27</xdr:row>
      <xdr:rowOff>33337</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28</xdr:row>
      <xdr:rowOff>95248</xdr:rowOff>
    </xdr:from>
    <xdr:to>
      <xdr:col>34</xdr:col>
      <xdr:colOff>0</xdr:colOff>
      <xdr:row>30</xdr:row>
      <xdr:rowOff>38098</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31</xdr:row>
      <xdr:rowOff>90487</xdr:rowOff>
    </xdr:from>
    <xdr:to>
      <xdr:col>34</xdr:col>
      <xdr:colOff>0</xdr:colOff>
      <xdr:row>33</xdr:row>
      <xdr:rowOff>33337</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34</xdr:row>
      <xdr:rowOff>95248</xdr:rowOff>
    </xdr:from>
    <xdr:to>
      <xdr:col>34</xdr:col>
      <xdr:colOff>0</xdr:colOff>
      <xdr:row>36</xdr:row>
      <xdr:rowOff>38098</xdr:rowOff>
    </xdr:to>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37</xdr:row>
      <xdr:rowOff>90487</xdr:rowOff>
    </xdr:from>
    <xdr:to>
      <xdr:col>34</xdr:col>
      <xdr:colOff>0</xdr:colOff>
      <xdr:row>39</xdr:row>
      <xdr:rowOff>33337</xdr:rowOff>
    </xdr:to>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40</xdr:row>
      <xdr:rowOff>95248</xdr:rowOff>
    </xdr:from>
    <xdr:to>
      <xdr:col>34</xdr:col>
      <xdr:colOff>0</xdr:colOff>
      <xdr:row>42</xdr:row>
      <xdr:rowOff>38098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43</xdr:row>
      <xdr:rowOff>90487</xdr:rowOff>
    </xdr:from>
    <xdr:to>
      <xdr:col>34</xdr:col>
      <xdr:colOff>0</xdr:colOff>
      <xdr:row>45</xdr:row>
      <xdr:rowOff>33337</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46</xdr:row>
      <xdr:rowOff>95248</xdr:rowOff>
    </xdr:from>
    <xdr:to>
      <xdr:col>34</xdr:col>
      <xdr:colOff>0</xdr:colOff>
      <xdr:row>48</xdr:row>
      <xdr:rowOff>38098</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49</xdr:row>
      <xdr:rowOff>90487</xdr:rowOff>
    </xdr:from>
    <xdr:to>
      <xdr:col>34</xdr:col>
      <xdr:colOff>0</xdr:colOff>
      <xdr:row>51</xdr:row>
      <xdr:rowOff>33337</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52</xdr:row>
      <xdr:rowOff>95248</xdr:rowOff>
    </xdr:from>
    <xdr:to>
      <xdr:col>34</xdr:col>
      <xdr:colOff>0</xdr:colOff>
      <xdr:row>54</xdr:row>
      <xdr:rowOff>38098</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55</xdr:row>
      <xdr:rowOff>90487</xdr:rowOff>
    </xdr:from>
    <xdr:to>
      <xdr:col>34</xdr:col>
      <xdr:colOff>0</xdr:colOff>
      <xdr:row>57</xdr:row>
      <xdr:rowOff>33337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58</xdr:row>
      <xdr:rowOff>95248</xdr:rowOff>
    </xdr:from>
    <xdr:to>
      <xdr:col>34</xdr:col>
      <xdr:colOff>0</xdr:colOff>
      <xdr:row>60</xdr:row>
      <xdr:rowOff>38098</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61</xdr:row>
      <xdr:rowOff>90487</xdr:rowOff>
    </xdr:from>
    <xdr:to>
      <xdr:col>34</xdr:col>
      <xdr:colOff>0</xdr:colOff>
      <xdr:row>63</xdr:row>
      <xdr:rowOff>33337</xdr:rowOff>
    </xdr:to>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64</xdr:row>
      <xdr:rowOff>95248</xdr:rowOff>
    </xdr:from>
    <xdr:to>
      <xdr:col>34</xdr:col>
      <xdr:colOff>0</xdr:colOff>
      <xdr:row>66</xdr:row>
      <xdr:rowOff>38098</xdr:rowOff>
    </xdr:to>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67</xdr:row>
      <xdr:rowOff>90487</xdr:rowOff>
    </xdr:from>
    <xdr:to>
      <xdr:col>34</xdr:col>
      <xdr:colOff>0</xdr:colOff>
      <xdr:row>69</xdr:row>
      <xdr:rowOff>33337</xdr:rowOff>
    </xdr:to>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70</xdr:row>
      <xdr:rowOff>95248</xdr:rowOff>
    </xdr:from>
    <xdr:to>
      <xdr:col>34</xdr:col>
      <xdr:colOff>0</xdr:colOff>
      <xdr:row>72</xdr:row>
      <xdr:rowOff>38098</xdr:rowOff>
    </xdr:to>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99</xdr:row>
      <xdr:rowOff>90487</xdr:rowOff>
    </xdr:from>
    <xdr:to>
      <xdr:col>34</xdr:col>
      <xdr:colOff>0</xdr:colOff>
      <xdr:row>101</xdr:row>
      <xdr:rowOff>33337</xdr:rowOff>
    </xdr:to>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102</xdr:row>
      <xdr:rowOff>95248</xdr:rowOff>
    </xdr:from>
    <xdr:to>
      <xdr:col>34</xdr:col>
      <xdr:colOff>0</xdr:colOff>
      <xdr:row>104</xdr:row>
      <xdr:rowOff>38098</xdr:rowOff>
    </xdr:to>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105</xdr:row>
      <xdr:rowOff>90487</xdr:rowOff>
    </xdr:from>
    <xdr:to>
      <xdr:col>34</xdr:col>
      <xdr:colOff>0</xdr:colOff>
      <xdr:row>107</xdr:row>
      <xdr:rowOff>33337</xdr:rowOff>
    </xdr:to>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5468600" y="30051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108</xdr:row>
      <xdr:rowOff>95248</xdr:rowOff>
    </xdr:from>
    <xdr:to>
      <xdr:col>34</xdr:col>
      <xdr:colOff>0</xdr:colOff>
      <xdr:row>110</xdr:row>
      <xdr:rowOff>38098</xdr:rowOff>
    </xdr:to>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15468600" y="33527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111</xdr:row>
      <xdr:rowOff>90487</xdr:rowOff>
    </xdr:from>
    <xdr:to>
      <xdr:col>34</xdr:col>
      <xdr:colOff>0</xdr:colOff>
      <xdr:row>113</xdr:row>
      <xdr:rowOff>33337</xdr:rowOff>
    </xdr:to>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15468600" y="36909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114</xdr:row>
      <xdr:rowOff>95248</xdr:rowOff>
    </xdr:from>
    <xdr:to>
      <xdr:col>34</xdr:col>
      <xdr:colOff>0</xdr:colOff>
      <xdr:row>116</xdr:row>
      <xdr:rowOff>38098</xdr:rowOff>
    </xdr:to>
    <xdr:sp macro="" textlink="">
      <xdr:nvSpPr>
        <xdr:cNvPr id="36" name="テキスト ボックス 35">
          <a:extLst>
            <a:ext uri="{FF2B5EF4-FFF2-40B4-BE49-F238E27FC236}">
              <a16:creationId xmlns:a16="http://schemas.microsoft.com/office/drawing/2014/main" id="{00000000-0008-0000-0200-000024000000}"/>
            </a:ext>
          </a:extLst>
        </xdr:cNvPr>
        <xdr:cNvSpPr txBox="1"/>
      </xdr:nvSpPr>
      <xdr:spPr>
        <a:xfrm>
          <a:off x="15468600" y="40385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117</xdr:row>
      <xdr:rowOff>90487</xdr:rowOff>
    </xdr:from>
    <xdr:to>
      <xdr:col>34</xdr:col>
      <xdr:colOff>0</xdr:colOff>
      <xdr:row>119</xdr:row>
      <xdr:rowOff>33337</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5468600" y="43767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120</xdr:row>
      <xdr:rowOff>95248</xdr:rowOff>
    </xdr:from>
    <xdr:to>
      <xdr:col>34</xdr:col>
      <xdr:colOff>0</xdr:colOff>
      <xdr:row>122</xdr:row>
      <xdr:rowOff>38098</xdr:rowOff>
    </xdr:to>
    <xdr:sp macro="" textlink="">
      <xdr:nvSpPr>
        <xdr:cNvPr id="38" name="テキスト ボックス 37">
          <a:extLst>
            <a:ext uri="{FF2B5EF4-FFF2-40B4-BE49-F238E27FC236}">
              <a16:creationId xmlns:a16="http://schemas.microsoft.com/office/drawing/2014/main" id="{00000000-0008-0000-0200-000026000000}"/>
            </a:ext>
          </a:extLst>
        </xdr:cNvPr>
        <xdr:cNvSpPr txBox="1"/>
      </xdr:nvSpPr>
      <xdr:spPr>
        <a:xfrm>
          <a:off x="15468600" y="47243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123</xdr:row>
      <xdr:rowOff>90487</xdr:rowOff>
    </xdr:from>
    <xdr:to>
      <xdr:col>34</xdr:col>
      <xdr:colOff>0</xdr:colOff>
      <xdr:row>125</xdr:row>
      <xdr:rowOff>33337</xdr:rowOff>
    </xdr:to>
    <xdr:sp macro="" textlink="">
      <xdr:nvSpPr>
        <xdr:cNvPr id="39" name="テキスト ボックス 38">
          <a:extLst>
            <a:ext uri="{FF2B5EF4-FFF2-40B4-BE49-F238E27FC236}">
              <a16:creationId xmlns:a16="http://schemas.microsoft.com/office/drawing/2014/main" id="{00000000-0008-0000-0200-000027000000}"/>
            </a:ext>
          </a:extLst>
        </xdr:cNvPr>
        <xdr:cNvSpPr txBox="1"/>
      </xdr:nvSpPr>
      <xdr:spPr>
        <a:xfrm>
          <a:off x="15468600" y="50625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126</xdr:row>
      <xdr:rowOff>95248</xdr:rowOff>
    </xdr:from>
    <xdr:to>
      <xdr:col>34</xdr:col>
      <xdr:colOff>0</xdr:colOff>
      <xdr:row>128</xdr:row>
      <xdr:rowOff>38098</xdr:rowOff>
    </xdr:to>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15468600" y="54101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129</xdr:row>
      <xdr:rowOff>90487</xdr:rowOff>
    </xdr:from>
    <xdr:to>
      <xdr:col>34</xdr:col>
      <xdr:colOff>0</xdr:colOff>
      <xdr:row>131</xdr:row>
      <xdr:rowOff>33337</xdr:rowOff>
    </xdr:to>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15468600" y="5748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132</xdr:row>
      <xdr:rowOff>95248</xdr:rowOff>
    </xdr:from>
    <xdr:to>
      <xdr:col>34</xdr:col>
      <xdr:colOff>0</xdr:colOff>
      <xdr:row>134</xdr:row>
      <xdr:rowOff>38098</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15468600" y="6095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135</xdr:row>
      <xdr:rowOff>90487</xdr:rowOff>
    </xdr:from>
    <xdr:to>
      <xdr:col>34</xdr:col>
      <xdr:colOff>0</xdr:colOff>
      <xdr:row>137</xdr:row>
      <xdr:rowOff>33337</xdr:rowOff>
    </xdr:to>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15468600" y="64341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138</xdr:row>
      <xdr:rowOff>95248</xdr:rowOff>
    </xdr:from>
    <xdr:to>
      <xdr:col>34</xdr:col>
      <xdr:colOff>0</xdr:colOff>
      <xdr:row>140</xdr:row>
      <xdr:rowOff>38098</xdr:rowOff>
    </xdr:to>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15468600" y="67817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141</xdr:row>
      <xdr:rowOff>90487</xdr:rowOff>
    </xdr:from>
    <xdr:to>
      <xdr:col>34</xdr:col>
      <xdr:colOff>0</xdr:colOff>
      <xdr:row>143</xdr:row>
      <xdr:rowOff>33337</xdr:rowOff>
    </xdr:to>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15468600" y="71199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144</xdr:row>
      <xdr:rowOff>95248</xdr:rowOff>
    </xdr:from>
    <xdr:to>
      <xdr:col>34</xdr:col>
      <xdr:colOff>0</xdr:colOff>
      <xdr:row>146</xdr:row>
      <xdr:rowOff>38098</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5468600" y="74675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147</xdr:row>
      <xdr:rowOff>90487</xdr:rowOff>
    </xdr:from>
    <xdr:to>
      <xdr:col>34</xdr:col>
      <xdr:colOff>0</xdr:colOff>
      <xdr:row>149</xdr:row>
      <xdr:rowOff>33337</xdr:rowOff>
    </xdr:to>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15468600" y="78057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150</xdr:row>
      <xdr:rowOff>95248</xdr:rowOff>
    </xdr:from>
    <xdr:to>
      <xdr:col>34</xdr:col>
      <xdr:colOff>0</xdr:colOff>
      <xdr:row>152</xdr:row>
      <xdr:rowOff>38098</xdr:rowOff>
    </xdr:to>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15468600" y="81533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153</xdr:row>
      <xdr:rowOff>90487</xdr:rowOff>
    </xdr:from>
    <xdr:to>
      <xdr:col>34</xdr:col>
      <xdr:colOff>0</xdr:colOff>
      <xdr:row>155</xdr:row>
      <xdr:rowOff>33337</xdr:rowOff>
    </xdr:to>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15468600" y="84915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156</xdr:row>
      <xdr:rowOff>95248</xdr:rowOff>
    </xdr:from>
    <xdr:to>
      <xdr:col>34</xdr:col>
      <xdr:colOff>0</xdr:colOff>
      <xdr:row>158</xdr:row>
      <xdr:rowOff>38098</xdr:rowOff>
    </xdr:to>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15468600" y="88391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185</xdr:row>
      <xdr:rowOff>90487</xdr:rowOff>
    </xdr:from>
    <xdr:to>
      <xdr:col>34</xdr:col>
      <xdr:colOff>0</xdr:colOff>
      <xdr:row>187</xdr:row>
      <xdr:rowOff>33337</xdr:rowOff>
    </xdr:to>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15468600" y="2319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188</xdr:row>
      <xdr:rowOff>95248</xdr:rowOff>
    </xdr:from>
    <xdr:to>
      <xdr:col>34</xdr:col>
      <xdr:colOff>0</xdr:colOff>
      <xdr:row>190</xdr:row>
      <xdr:rowOff>38098</xdr:rowOff>
    </xdr:to>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15468600" y="2666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191</xdr:row>
      <xdr:rowOff>90487</xdr:rowOff>
    </xdr:from>
    <xdr:to>
      <xdr:col>34</xdr:col>
      <xdr:colOff>0</xdr:colOff>
      <xdr:row>193</xdr:row>
      <xdr:rowOff>33337</xdr:rowOff>
    </xdr:to>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15468600" y="30051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194</xdr:row>
      <xdr:rowOff>95248</xdr:rowOff>
    </xdr:from>
    <xdr:to>
      <xdr:col>34</xdr:col>
      <xdr:colOff>0</xdr:colOff>
      <xdr:row>196</xdr:row>
      <xdr:rowOff>38098</xdr:rowOff>
    </xdr:to>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15468600" y="33527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197</xdr:row>
      <xdr:rowOff>90487</xdr:rowOff>
    </xdr:from>
    <xdr:to>
      <xdr:col>34</xdr:col>
      <xdr:colOff>0</xdr:colOff>
      <xdr:row>199</xdr:row>
      <xdr:rowOff>33337</xdr:rowOff>
    </xdr:to>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15468600" y="36909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200</xdr:row>
      <xdr:rowOff>95248</xdr:rowOff>
    </xdr:from>
    <xdr:to>
      <xdr:col>34</xdr:col>
      <xdr:colOff>0</xdr:colOff>
      <xdr:row>202</xdr:row>
      <xdr:rowOff>38098</xdr:rowOff>
    </xdr:to>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15468600" y="40385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203</xdr:row>
      <xdr:rowOff>90487</xdr:rowOff>
    </xdr:from>
    <xdr:to>
      <xdr:col>34</xdr:col>
      <xdr:colOff>0</xdr:colOff>
      <xdr:row>205</xdr:row>
      <xdr:rowOff>33337</xdr:rowOff>
    </xdr:to>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15468600" y="43767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206</xdr:row>
      <xdr:rowOff>95248</xdr:rowOff>
    </xdr:from>
    <xdr:to>
      <xdr:col>34</xdr:col>
      <xdr:colOff>0</xdr:colOff>
      <xdr:row>208</xdr:row>
      <xdr:rowOff>38098</xdr:rowOff>
    </xdr:to>
    <xdr:sp macro="" textlink="">
      <xdr:nvSpPr>
        <xdr:cNvPr id="58" name="テキスト ボックス 57">
          <a:extLst>
            <a:ext uri="{FF2B5EF4-FFF2-40B4-BE49-F238E27FC236}">
              <a16:creationId xmlns:a16="http://schemas.microsoft.com/office/drawing/2014/main" id="{00000000-0008-0000-0200-00003A000000}"/>
            </a:ext>
          </a:extLst>
        </xdr:cNvPr>
        <xdr:cNvSpPr txBox="1"/>
      </xdr:nvSpPr>
      <xdr:spPr>
        <a:xfrm>
          <a:off x="15468600" y="47243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209</xdr:row>
      <xdr:rowOff>90487</xdr:rowOff>
    </xdr:from>
    <xdr:to>
      <xdr:col>34</xdr:col>
      <xdr:colOff>0</xdr:colOff>
      <xdr:row>211</xdr:row>
      <xdr:rowOff>33337</xdr:rowOff>
    </xdr:to>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15468600" y="50625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212</xdr:row>
      <xdr:rowOff>95248</xdr:rowOff>
    </xdr:from>
    <xdr:to>
      <xdr:col>34</xdr:col>
      <xdr:colOff>0</xdr:colOff>
      <xdr:row>214</xdr:row>
      <xdr:rowOff>38098</xdr:rowOff>
    </xdr:to>
    <xdr:sp macro="" textlink="">
      <xdr:nvSpPr>
        <xdr:cNvPr id="60" name="テキスト ボックス 59">
          <a:extLst>
            <a:ext uri="{FF2B5EF4-FFF2-40B4-BE49-F238E27FC236}">
              <a16:creationId xmlns:a16="http://schemas.microsoft.com/office/drawing/2014/main" id="{00000000-0008-0000-0200-00003C000000}"/>
            </a:ext>
          </a:extLst>
        </xdr:cNvPr>
        <xdr:cNvSpPr txBox="1"/>
      </xdr:nvSpPr>
      <xdr:spPr>
        <a:xfrm>
          <a:off x="15468600" y="54101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215</xdr:row>
      <xdr:rowOff>90487</xdr:rowOff>
    </xdr:from>
    <xdr:to>
      <xdr:col>34</xdr:col>
      <xdr:colOff>0</xdr:colOff>
      <xdr:row>217</xdr:row>
      <xdr:rowOff>33337</xdr:rowOff>
    </xdr:to>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15468600" y="57483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218</xdr:row>
      <xdr:rowOff>95248</xdr:rowOff>
    </xdr:from>
    <xdr:to>
      <xdr:col>34</xdr:col>
      <xdr:colOff>0</xdr:colOff>
      <xdr:row>220</xdr:row>
      <xdr:rowOff>38098</xdr:rowOff>
    </xdr:to>
    <xdr:sp macro="" textlink="">
      <xdr:nvSpPr>
        <xdr:cNvPr id="62" name="テキスト ボックス 61">
          <a:extLst>
            <a:ext uri="{FF2B5EF4-FFF2-40B4-BE49-F238E27FC236}">
              <a16:creationId xmlns:a16="http://schemas.microsoft.com/office/drawing/2014/main" id="{00000000-0008-0000-0200-00003E000000}"/>
            </a:ext>
          </a:extLst>
        </xdr:cNvPr>
        <xdr:cNvSpPr txBox="1"/>
      </xdr:nvSpPr>
      <xdr:spPr>
        <a:xfrm>
          <a:off x="15468600" y="60959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221</xdr:row>
      <xdr:rowOff>90487</xdr:rowOff>
    </xdr:from>
    <xdr:to>
      <xdr:col>34</xdr:col>
      <xdr:colOff>0</xdr:colOff>
      <xdr:row>223</xdr:row>
      <xdr:rowOff>33337</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15468600" y="64341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224</xdr:row>
      <xdr:rowOff>95248</xdr:rowOff>
    </xdr:from>
    <xdr:to>
      <xdr:col>34</xdr:col>
      <xdr:colOff>0</xdr:colOff>
      <xdr:row>226</xdr:row>
      <xdr:rowOff>38098</xdr:rowOff>
    </xdr:to>
    <xdr:sp macro="" textlink="">
      <xdr:nvSpPr>
        <xdr:cNvPr id="64" name="テキスト ボックス 63">
          <a:extLst>
            <a:ext uri="{FF2B5EF4-FFF2-40B4-BE49-F238E27FC236}">
              <a16:creationId xmlns:a16="http://schemas.microsoft.com/office/drawing/2014/main" id="{00000000-0008-0000-0200-000040000000}"/>
            </a:ext>
          </a:extLst>
        </xdr:cNvPr>
        <xdr:cNvSpPr txBox="1"/>
      </xdr:nvSpPr>
      <xdr:spPr>
        <a:xfrm>
          <a:off x="15468600" y="67817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227</xdr:row>
      <xdr:rowOff>90487</xdr:rowOff>
    </xdr:from>
    <xdr:to>
      <xdr:col>34</xdr:col>
      <xdr:colOff>0</xdr:colOff>
      <xdr:row>229</xdr:row>
      <xdr:rowOff>33337</xdr:rowOff>
    </xdr:to>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15468600" y="71199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230</xdr:row>
      <xdr:rowOff>95248</xdr:rowOff>
    </xdr:from>
    <xdr:to>
      <xdr:col>34</xdr:col>
      <xdr:colOff>0</xdr:colOff>
      <xdr:row>232</xdr:row>
      <xdr:rowOff>38098</xdr:rowOff>
    </xdr:to>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15468600" y="74675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233</xdr:row>
      <xdr:rowOff>90487</xdr:rowOff>
    </xdr:from>
    <xdr:to>
      <xdr:col>34</xdr:col>
      <xdr:colOff>0</xdr:colOff>
      <xdr:row>235</xdr:row>
      <xdr:rowOff>33337</xdr:rowOff>
    </xdr:to>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15468600" y="78057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236</xdr:row>
      <xdr:rowOff>95248</xdr:rowOff>
    </xdr:from>
    <xdr:to>
      <xdr:col>34</xdr:col>
      <xdr:colOff>0</xdr:colOff>
      <xdr:row>238</xdr:row>
      <xdr:rowOff>38098</xdr:rowOff>
    </xdr:to>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15468600" y="81533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239</xdr:row>
      <xdr:rowOff>90487</xdr:rowOff>
    </xdr:from>
    <xdr:to>
      <xdr:col>34</xdr:col>
      <xdr:colOff>0</xdr:colOff>
      <xdr:row>241</xdr:row>
      <xdr:rowOff>33337</xdr:rowOff>
    </xdr:to>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5468600" y="849153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242</xdr:row>
      <xdr:rowOff>95248</xdr:rowOff>
    </xdr:from>
    <xdr:to>
      <xdr:col>34</xdr:col>
      <xdr:colOff>0</xdr:colOff>
      <xdr:row>244</xdr:row>
      <xdr:rowOff>38098</xdr:rowOff>
    </xdr:to>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5468600" y="883919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31</xdr:col>
      <xdr:colOff>0</xdr:colOff>
      <xdr:row>93</xdr:row>
      <xdr:rowOff>0</xdr:rowOff>
    </xdr:from>
    <xdr:to>
      <xdr:col>33</xdr:col>
      <xdr:colOff>0</xdr:colOff>
      <xdr:row>94</xdr:row>
      <xdr:rowOff>0</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14077950" y="1200150"/>
          <a:ext cx="13906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有     ・  無</a:t>
          </a:r>
        </a:p>
      </xdr:txBody>
    </xdr:sp>
    <xdr:clientData/>
  </xdr:twoCellAnchor>
  <xdr:twoCellAnchor>
    <xdr:from>
      <xdr:col>31</xdr:col>
      <xdr:colOff>0</xdr:colOff>
      <xdr:row>179</xdr:row>
      <xdr:rowOff>0</xdr:rowOff>
    </xdr:from>
    <xdr:to>
      <xdr:col>33</xdr:col>
      <xdr:colOff>0</xdr:colOff>
      <xdr:row>180</xdr:row>
      <xdr:rowOff>0</xdr:rowOff>
    </xdr:to>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14077950" y="1200150"/>
          <a:ext cx="13906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有     ・  無</a:t>
          </a:r>
        </a:p>
      </xdr:txBody>
    </xdr:sp>
    <xdr:clientData/>
  </xdr:twoCellAnchor>
  <xdr:twoCellAnchor>
    <xdr:from>
      <xdr:col>21</xdr:col>
      <xdr:colOff>0</xdr:colOff>
      <xdr:row>93</xdr:row>
      <xdr:rowOff>0</xdr:rowOff>
    </xdr:from>
    <xdr:to>
      <xdr:col>23</xdr:col>
      <xdr:colOff>0</xdr:colOff>
      <xdr:row>94</xdr:row>
      <xdr:rowOff>0</xdr:rowOff>
    </xdr:to>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10029825" y="1200150"/>
          <a:ext cx="9429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有 ・ 無</a:t>
          </a:r>
        </a:p>
      </xdr:txBody>
    </xdr:sp>
    <xdr:clientData/>
  </xdr:twoCellAnchor>
  <xdr:twoCellAnchor>
    <xdr:from>
      <xdr:col>21</xdr:col>
      <xdr:colOff>0</xdr:colOff>
      <xdr:row>179</xdr:row>
      <xdr:rowOff>0</xdr:rowOff>
    </xdr:from>
    <xdr:to>
      <xdr:col>23</xdr:col>
      <xdr:colOff>0</xdr:colOff>
      <xdr:row>180</xdr:row>
      <xdr:rowOff>0</xdr:rowOff>
    </xdr:to>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10029825" y="1200150"/>
          <a:ext cx="9429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有 ・ 無</a:t>
          </a:r>
        </a:p>
      </xdr:txBody>
    </xdr:sp>
    <xdr:clientData/>
  </xdr:twoCellAnchor>
  <xdr:twoCellAnchor>
    <xdr:from>
      <xdr:col>33</xdr:col>
      <xdr:colOff>0</xdr:colOff>
      <xdr:row>13</xdr:row>
      <xdr:rowOff>90487</xdr:rowOff>
    </xdr:from>
    <xdr:to>
      <xdr:col>34</xdr:col>
      <xdr:colOff>0</xdr:colOff>
      <xdr:row>15</xdr:row>
      <xdr:rowOff>33337</xdr:rowOff>
    </xdr:to>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5468600" y="23860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16</xdr:row>
      <xdr:rowOff>95248</xdr:rowOff>
    </xdr:from>
    <xdr:to>
      <xdr:col>34</xdr:col>
      <xdr:colOff>0</xdr:colOff>
      <xdr:row>18</xdr:row>
      <xdr:rowOff>38098</xdr:rowOff>
    </xdr:to>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15468600" y="27336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19</xdr:row>
      <xdr:rowOff>90487</xdr:rowOff>
    </xdr:from>
    <xdr:to>
      <xdr:col>34</xdr:col>
      <xdr:colOff>0</xdr:colOff>
      <xdr:row>21</xdr:row>
      <xdr:rowOff>33337</xdr:rowOff>
    </xdr:to>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15468600" y="30718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22</xdr:row>
      <xdr:rowOff>95248</xdr:rowOff>
    </xdr:from>
    <xdr:to>
      <xdr:col>34</xdr:col>
      <xdr:colOff>0</xdr:colOff>
      <xdr:row>24</xdr:row>
      <xdr:rowOff>38098</xdr:rowOff>
    </xdr:to>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15468600" y="34194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25</xdr:row>
      <xdr:rowOff>90487</xdr:rowOff>
    </xdr:from>
    <xdr:to>
      <xdr:col>34</xdr:col>
      <xdr:colOff>0</xdr:colOff>
      <xdr:row>27</xdr:row>
      <xdr:rowOff>33337</xdr:rowOff>
    </xdr:to>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15468600" y="37576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28</xdr:row>
      <xdr:rowOff>95248</xdr:rowOff>
    </xdr:from>
    <xdr:to>
      <xdr:col>34</xdr:col>
      <xdr:colOff>0</xdr:colOff>
      <xdr:row>30</xdr:row>
      <xdr:rowOff>38098</xdr:rowOff>
    </xdr:to>
    <xdr:sp macro="" textlink="">
      <xdr:nvSpPr>
        <xdr:cNvPr id="80" name="テキスト ボックス 79">
          <a:extLst>
            <a:ext uri="{FF2B5EF4-FFF2-40B4-BE49-F238E27FC236}">
              <a16:creationId xmlns:a16="http://schemas.microsoft.com/office/drawing/2014/main" id="{00000000-0008-0000-0200-000050000000}"/>
            </a:ext>
          </a:extLst>
        </xdr:cNvPr>
        <xdr:cNvSpPr txBox="1"/>
      </xdr:nvSpPr>
      <xdr:spPr>
        <a:xfrm>
          <a:off x="15468600" y="41052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31</xdr:row>
      <xdr:rowOff>90487</xdr:rowOff>
    </xdr:from>
    <xdr:to>
      <xdr:col>34</xdr:col>
      <xdr:colOff>0</xdr:colOff>
      <xdr:row>33</xdr:row>
      <xdr:rowOff>33337</xdr:rowOff>
    </xdr:to>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15468600" y="44434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34</xdr:row>
      <xdr:rowOff>95248</xdr:rowOff>
    </xdr:from>
    <xdr:to>
      <xdr:col>34</xdr:col>
      <xdr:colOff>0</xdr:colOff>
      <xdr:row>36</xdr:row>
      <xdr:rowOff>38098</xdr:rowOff>
    </xdr:to>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15468600" y="47910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37</xdr:row>
      <xdr:rowOff>90487</xdr:rowOff>
    </xdr:from>
    <xdr:to>
      <xdr:col>34</xdr:col>
      <xdr:colOff>0</xdr:colOff>
      <xdr:row>39</xdr:row>
      <xdr:rowOff>33337</xdr:rowOff>
    </xdr:to>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15468600" y="51292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40</xdr:row>
      <xdr:rowOff>95248</xdr:rowOff>
    </xdr:from>
    <xdr:to>
      <xdr:col>34</xdr:col>
      <xdr:colOff>0</xdr:colOff>
      <xdr:row>42</xdr:row>
      <xdr:rowOff>38098</xdr:rowOff>
    </xdr:to>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15468600" y="54768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43</xdr:row>
      <xdr:rowOff>90487</xdr:rowOff>
    </xdr:from>
    <xdr:to>
      <xdr:col>34</xdr:col>
      <xdr:colOff>0</xdr:colOff>
      <xdr:row>45</xdr:row>
      <xdr:rowOff>33337</xdr:rowOff>
    </xdr:to>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15468600" y="58150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46</xdr:row>
      <xdr:rowOff>95248</xdr:rowOff>
    </xdr:from>
    <xdr:to>
      <xdr:col>34</xdr:col>
      <xdr:colOff>0</xdr:colOff>
      <xdr:row>48</xdr:row>
      <xdr:rowOff>38098</xdr:rowOff>
    </xdr:to>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5468600" y="61626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49</xdr:row>
      <xdr:rowOff>90487</xdr:rowOff>
    </xdr:from>
    <xdr:to>
      <xdr:col>34</xdr:col>
      <xdr:colOff>0</xdr:colOff>
      <xdr:row>51</xdr:row>
      <xdr:rowOff>33337</xdr:rowOff>
    </xdr:to>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5468600" y="65008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52</xdr:row>
      <xdr:rowOff>95248</xdr:rowOff>
    </xdr:from>
    <xdr:to>
      <xdr:col>34</xdr:col>
      <xdr:colOff>0</xdr:colOff>
      <xdr:row>54</xdr:row>
      <xdr:rowOff>38098</xdr:rowOff>
    </xdr:to>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5468600" y="68484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55</xdr:row>
      <xdr:rowOff>90487</xdr:rowOff>
    </xdr:from>
    <xdr:to>
      <xdr:col>34</xdr:col>
      <xdr:colOff>0</xdr:colOff>
      <xdr:row>57</xdr:row>
      <xdr:rowOff>33337</xdr:rowOff>
    </xdr:to>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15468600" y="71866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58</xdr:row>
      <xdr:rowOff>95248</xdr:rowOff>
    </xdr:from>
    <xdr:to>
      <xdr:col>34</xdr:col>
      <xdr:colOff>0</xdr:colOff>
      <xdr:row>60</xdr:row>
      <xdr:rowOff>38098</xdr:rowOff>
    </xdr:to>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15468600" y="75342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61</xdr:row>
      <xdr:rowOff>90487</xdr:rowOff>
    </xdr:from>
    <xdr:to>
      <xdr:col>34</xdr:col>
      <xdr:colOff>0</xdr:colOff>
      <xdr:row>63</xdr:row>
      <xdr:rowOff>33337</xdr:rowOff>
    </xdr:to>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15468600" y="78724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64</xdr:row>
      <xdr:rowOff>95248</xdr:rowOff>
    </xdr:from>
    <xdr:to>
      <xdr:col>34</xdr:col>
      <xdr:colOff>0</xdr:colOff>
      <xdr:row>66</xdr:row>
      <xdr:rowOff>38098</xdr:rowOff>
    </xdr:to>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15468600" y="82200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67</xdr:row>
      <xdr:rowOff>90487</xdr:rowOff>
    </xdr:from>
    <xdr:to>
      <xdr:col>34</xdr:col>
      <xdr:colOff>0</xdr:colOff>
      <xdr:row>69</xdr:row>
      <xdr:rowOff>33337</xdr:rowOff>
    </xdr:to>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15468600" y="85582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70</xdr:row>
      <xdr:rowOff>95248</xdr:rowOff>
    </xdr:from>
    <xdr:to>
      <xdr:col>34</xdr:col>
      <xdr:colOff>0</xdr:colOff>
      <xdr:row>72</xdr:row>
      <xdr:rowOff>38098</xdr:rowOff>
    </xdr:to>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15468600" y="89058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99</xdr:row>
      <xdr:rowOff>90487</xdr:rowOff>
    </xdr:from>
    <xdr:to>
      <xdr:col>34</xdr:col>
      <xdr:colOff>0</xdr:colOff>
      <xdr:row>101</xdr:row>
      <xdr:rowOff>33337</xdr:rowOff>
    </xdr:to>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15468600" y="137683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102</xdr:row>
      <xdr:rowOff>95248</xdr:rowOff>
    </xdr:from>
    <xdr:to>
      <xdr:col>34</xdr:col>
      <xdr:colOff>0</xdr:colOff>
      <xdr:row>104</xdr:row>
      <xdr:rowOff>38098</xdr:rowOff>
    </xdr:to>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15468600" y="141160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105</xdr:row>
      <xdr:rowOff>90487</xdr:rowOff>
    </xdr:from>
    <xdr:to>
      <xdr:col>34</xdr:col>
      <xdr:colOff>0</xdr:colOff>
      <xdr:row>107</xdr:row>
      <xdr:rowOff>33337</xdr:rowOff>
    </xdr:to>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15468600" y="144541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108</xdr:row>
      <xdr:rowOff>95248</xdr:rowOff>
    </xdr:from>
    <xdr:to>
      <xdr:col>34</xdr:col>
      <xdr:colOff>0</xdr:colOff>
      <xdr:row>110</xdr:row>
      <xdr:rowOff>38098</xdr:rowOff>
    </xdr:to>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15468600" y="148018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111</xdr:row>
      <xdr:rowOff>90487</xdr:rowOff>
    </xdr:from>
    <xdr:to>
      <xdr:col>34</xdr:col>
      <xdr:colOff>0</xdr:colOff>
      <xdr:row>113</xdr:row>
      <xdr:rowOff>33337</xdr:rowOff>
    </xdr:to>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15468600" y="151399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114</xdr:row>
      <xdr:rowOff>95248</xdr:rowOff>
    </xdr:from>
    <xdr:to>
      <xdr:col>34</xdr:col>
      <xdr:colOff>0</xdr:colOff>
      <xdr:row>116</xdr:row>
      <xdr:rowOff>38098</xdr:rowOff>
    </xdr:to>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15468600" y="154876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117</xdr:row>
      <xdr:rowOff>90487</xdr:rowOff>
    </xdr:from>
    <xdr:to>
      <xdr:col>34</xdr:col>
      <xdr:colOff>0</xdr:colOff>
      <xdr:row>119</xdr:row>
      <xdr:rowOff>33337</xdr:rowOff>
    </xdr:to>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15468600" y="158257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120</xdr:row>
      <xdr:rowOff>95248</xdr:rowOff>
    </xdr:from>
    <xdr:to>
      <xdr:col>34</xdr:col>
      <xdr:colOff>0</xdr:colOff>
      <xdr:row>122</xdr:row>
      <xdr:rowOff>38098</xdr:rowOff>
    </xdr:to>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15468600" y="161734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123</xdr:row>
      <xdr:rowOff>90487</xdr:rowOff>
    </xdr:from>
    <xdr:to>
      <xdr:col>34</xdr:col>
      <xdr:colOff>0</xdr:colOff>
      <xdr:row>125</xdr:row>
      <xdr:rowOff>33337</xdr:rowOff>
    </xdr:to>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15468600" y="165115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126</xdr:row>
      <xdr:rowOff>95248</xdr:rowOff>
    </xdr:from>
    <xdr:to>
      <xdr:col>34</xdr:col>
      <xdr:colOff>0</xdr:colOff>
      <xdr:row>128</xdr:row>
      <xdr:rowOff>38098</xdr:rowOff>
    </xdr:to>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15468600" y="168592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129</xdr:row>
      <xdr:rowOff>90487</xdr:rowOff>
    </xdr:from>
    <xdr:to>
      <xdr:col>34</xdr:col>
      <xdr:colOff>0</xdr:colOff>
      <xdr:row>131</xdr:row>
      <xdr:rowOff>33337</xdr:rowOff>
    </xdr:to>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15468600" y="171973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132</xdr:row>
      <xdr:rowOff>95248</xdr:rowOff>
    </xdr:from>
    <xdr:to>
      <xdr:col>34</xdr:col>
      <xdr:colOff>0</xdr:colOff>
      <xdr:row>134</xdr:row>
      <xdr:rowOff>38098</xdr:rowOff>
    </xdr:to>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15468600" y="175450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135</xdr:row>
      <xdr:rowOff>90487</xdr:rowOff>
    </xdr:from>
    <xdr:to>
      <xdr:col>34</xdr:col>
      <xdr:colOff>0</xdr:colOff>
      <xdr:row>137</xdr:row>
      <xdr:rowOff>33337</xdr:rowOff>
    </xdr:to>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15468600" y="178831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138</xdr:row>
      <xdr:rowOff>95248</xdr:rowOff>
    </xdr:from>
    <xdr:to>
      <xdr:col>34</xdr:col>
      <xdr:colOff>0</xdr:colOff>
      <xdr:row>140</xdr:row>
      <xdr:rowOff>38098</xdr:rowOff>
    </xdr:to>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15468600" y="182308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141</xdr:row>
      <xdr:rowOff>90487</xdr:rowOff>
    </xdr:from>
    <xdr:to>
      <xdr:col>34</xdr:col>
      <xdr:colOff>0</xdr:colOff>
      <xdr:row>143</xdr:row>
      <xdr:rowOff>33337</xdr:rowOff>
    </xdr:to>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15468600" y="185689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144</xdr:row>
      <xdr:rowOff>95248</xdr:rowOff>
    </xdr:from>
    <xdr:to>
      <xdr:col>34</xdr:col>
      <xdr:colOff>0</xdr:colOff>
      <xdr:row>146</xdr:row>
      <xdr:rowOff>38098</xdr:rowOff>
    </xdr:to>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15468600" y="189166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147</xdr:row>
      <xdr:rowOff>90487</xdr:rowOff>
    </xdr:from>
    <xdr:to>
      <xdr:col>34</xdr:col>
      <xdr:colOff>0</xdr:colOff>
      <xdr:row>149</xdr:row>
      <xdr:rowOff>33337</xdr:rowOff>
    </xdr:to>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15468600" y="192547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150</xdr:row>
      <xdr:rowOff>95248</xdr:rowOff>
    </xdr:from>
    <xdr:to>
      <xdr:col>34</xdr:col>
      <xdr:colOff>0</xdr:colOff>
      <xdr:row>152</xdr:row>
      <xdr:rowOff>38098</xdr:rowOff>
    </xdr:to>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15468600" y="196024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153</xdr:row>
      <xdr:rowOff>90487</xdr:rowOff>
    </xdr:from>
    <xdr:to>
      <xdr:col>34</xdr:col>
      <xdr:colOff>0</xdr:colOff>
      <xdr:row>155</xdr:row>
      <xdr:rowOff>33337</xdr:rowOff>
    </xdr:to>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15468600" y="19940587"/>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156</xdr:row>
      <xdr:rowOff>95248</xdr:rowOff>
    </xdr:from>
    <xdr:to>
      <xdr:col>34</xdr:col>
      <xdr:colOff>0</xdr:colOff>
      <xdr:row>158</xdr:row>
      <xdr:rowOff>38098</xdr:rowOff>
    </xdr:to>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15468600" y="20288248"/>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185</xdr:row>
      <xdr:rowOff>90487</xdr:rowOff>
    </xdr:from>
    <xdr:to>
      <xdr:col>34</xdr:col>
      <xdr:colOff>0</xdr:colOff>
      <xdr:row>187</xdr:row>
      <xdr:rowOff>33337</xdr:rowOff>
    </xdr:to>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15468600" y="251317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188</xdr:row>
      <xdr:rowOff>95248</xdr:rowOff>
    </xdr:from>
    <xdr:to>
      <xdr:col>34</xdr:col>
      <xdr:colOff>0</xdr:colOff>
      <xdr:row>190</xdr:row>
      <xdr:rowOff>38098</xdr:rowOff>
    </xdr:to>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15468600" y="254793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191</xdr:row>
      <xdr:rowOff>90487</xdr:rowOff>
    </xdr:from>
    <xdr:to>
      <xdr:col>34</xdr:col>
      <xdr:colOff>0</xdr:colOff>
      <xdr:row>193</xdr:row>
      <xdr:rowOff>33337</xdr:rowOff>
    </xdr:to>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15468600" y="258175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194</xdr:row>
      <xdr:rowOff>95248</xdr:rowOff>
    </xdr:from>
    <xdr:to>
      <xdr:col>34</xdr:col>
      <xdr:colOff>0</xdr:colOff>
      <xdr:row>196</xdr:row>
      <xdr:rowOff>38098</xdr:rowOff>
    </xdr:to>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15468600" y="261651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197</xdr:row>
      <xdr:rowOff>90487</xdr:rowOff>
    </xdr:from>
    <xdr:to>
      <xdr:col>34</xdr:col>
      <xdr:colOff>0</xdr:colOff>
      <xdr:row>199</xdr:row>
      <xdr:rowOff>33337</xdr:rowOff>
    </xdr:to>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5468600" y="265033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200</xdr:row>
      <xdr:rowOff>95248</xdr:rowOff>
    </xdr:from>
    <xdr:to>
      <xdr:col>34</xdr:col>
      <xdr:colOff>0</xdr:colOff>
      <xdr:row>202</xdr:row>
      <xdr:rowOff>38098</xdr:rowOff>
    </xdr:to>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15468600" y="268509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203</xdr:row>
      <xdr:rowOff>90487</xdr:rowOff>
    </xdr:from>
    <xdr:to>
      <xdr:col>34</xdr:col>
      <xdr:colOff>0</xdr:colOff>
      <xdr:row>205</xdr:row>
      <xdr:rowOff>33337</xdr:rowOff>
    </xdr:to>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5468600" y="271891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206</xdr:row>
      <xdr:rowOff>95248</xdr:rowOff>
    </xdr:from>
    <xdr:to>
      <xdr:col>34</xdr:col>
      <xdr:colOff>0</xdr:colOff>
      <xdr:row>208</xdr:row>
      <xdr:rowOff>38098</xdr:rowOff>
    </xdr:to>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15468600" y="275367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209</xdr:row>
      <xdr:rowOff>90487</xdr:rowOff>
    </xdr:from>
    <xdr:to>
      <xdr:col>34</xdr:col>
      <xdr:colOff>0</xdr:colOff>
      <xdr:row>211</xdr:row>
      <xdr:rowOff>33337</xdr:rowOff>
    </xdr:to>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15468600" y="278749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212</xdr:row>
      <xdr:rowOff>95248</xdr:rowOff>
    </xdr:from>
    <xdr:to>
      <xdr:col>34</xdr:col>
      <xdr:colOff>0</xdr:colOff>
      <xdr:row>214</xdr:row>
      <xdr:rowOff>38098</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5468600" y="282225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215</xdr:row>
      <xdr:rowOff>90487</xdr:rowOff>
    </xdr:from>
    <xdr:to>
      <xdr:col>34</xdr:col>
      <xdr:colOff>0</xdr:colOff>
      <xdr:row>217</xdr:row>
      <xdr:rowOff>33337</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5468600" y="285607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218</xdr:row>
      <xdr:rowOff>95248</xdr:rowOff>
    </xdr:from>
    <xdr:to>
      <xdr:col>34</xdr:col>
      <xdr:colOff>0</xdr:colOff>
      <xdr:row>220</xdr:row>
      <xdr:rowOff>38098</xdr:rowOff>
    </xdr:to>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5468600" y="289083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221</xdr:row>
      <xdr:rowOff>90487</xdr:rowOff>
    </xdr:from>
    <xdr:to>
      <xdr:col>34</xdr:col>
      <xdr:colOff>0</xdr:colOff>
      <xdr:row>223</xdr:row>
      <xdr:rowOff>33337</xdr:rowOff>
    </xdr:to>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15468600" y="292465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224</xdr:row>
      <xdr:rowOff>95248</xdr:rowOff>
    </xdr:from>
    <xdr:to>
      <xdr:col>34</xdr:col>
      <xdr:colOff>0</xdr:colOff>
      <xdr:row>226</xdr:row>
      <xdr:rowOff>38098</xdr:rowOff>
    </xdr:to>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5468600" y="295941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227</xdr:row>
      <xdr:rowOff>90487</xdr:rowOff>
    </xdr:from>
    <xdr:to>
      <xdr:col>34</xdr:col>
      <xdr:colOff>0</xdr:colOff>
      <xdr:row>229</xdr:row>
      <xdr:rowOff>33337</xdr:rowOff>
    </xdr:to>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15468600" y="299323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230</xdr:row>
      <xdr:rowOff>95248</xdr:rowOff>
    </xdr:from>
    <xdr:to>
      <xdr:col>34</xdr:col>
      <xdr:colOff>0</xdr:colOff>
      <xdr:row>232</xdr:row>
      <xdr:rowOff>38098</xdr:rowOff>
    </xdr:to>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15468600" y="302799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233</xdr:row>
      <xdr:rowOff>90487</xdr:rowOff>
    </xdr:from>
    <xdr:to>
      <xdr:col>34</xdr:col>
      <xdr:colOff>0</xdr:colOff>
      <xdr:row>235</xdr:row>
      <xdr:rowOff>33337</xdr:rowOff>
    </xdr:to>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15468600" y="306181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236</xdr:row>
      <xdr:rowOff>95248</xdr:rowOff>
    </xdr:from>
    <xdr:to>
      <xdr:col>34</xdr:col>
      <xdr:colOff>0</xdr:colOff>
      <xdr:row>238</xdr:row>
      <xdr:rowOff>38098</xdr:rowOff>
    </xdr:to>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5468600" y="309657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239</xdr:row>
      <xdr:rowOff>90487</xdr:rowOff>
    </xdr:from>
    <xdr:to>
      <xdr:col>34</xdr:col>
      <xdr:colOff>0</xdr:colOff>
      <xdr:row>241</xdr:row>
      <xdr:rowOff>33337</xdr:rowOff>
    </xdr:to>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15468600" y="313039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242</xdr:row>
      <xdr:rowOff>95248</xdr:rowOff>
    </xdr:from>
    <xdr:to>
      <xdr:col>34</xdr:col>
      <xdr:colOff>0</xdr:colOff>
      <xdr:row>244</xdr:row>
      <xdr:rowOff>38098</xdr:rowOff>
    </xdr:to>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15468600" y="316515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21</xdr:col>
      <xdr:colOff>0</xdr:colOff>
      <xdr:row>265</xdr:row>
      <xdr:rowOff>0</xdr:rowOff>
    </xdr:from>
    <xdr:to>
      <xdr:col>23</xdr:col>
      <xdr:colOff>0</xdr:colOff>
      <xdr:row>266</xdr:row>
      <xdr:rowOff>0</xdr:rowOff>
    </xdr:to>
    <xdr:sp macro="" textlink="">
      <xdr:nvSpPr>
        <xdr:cNvPr id="135" name="テキスト ボックス 134">
          <a:extLst>
            <a:ext uri="{FF2B5EF4-FFF2-40B4-BE49-F238E27FC236}">
              <a16:creationId xmlns:a16="http://schemas.microsoft.com/office/drawing/2014/main" id="{DE5340EA-BD39-40D8-9A95-E60151CA38EC}"/>
            </a:ext>
          </a:extLst>
        </xdr:cNvPr>
        <xdr:cNvSpPr txBox="1"/>
      </xdr:nvSpPr>
      <xdr:spPr>
        <a:xfrm>
          <a:off x="10086975" y="1266825"/>
          <a:ext cx="94297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有 ・ 無</a:t>
          </a:r>
        </a:p>
      </xdr:txBody>
    </xdr:sp>
    <xdr:clientData/>
  </xdr:twoCellAnchor>
  <xdr:twoCellAnchor>
    <xdr:from>
      <xdr:col>31</xdr:col>
      <xdr:colOff>0</xdr:colOff>
      <xdr:row>265</xdr:row>
      <xdr:rowOff>0</xdr:rowOff>
    </xdr:from>
    <xdr:to>
      <xdr:col>33</xdr:col>
      <xdr:colOff>0</xdr:colOff>
      <xdr:row>266</xdr:row>
      <xdr:rowOff>0</xdr:rowOff>
    </xdr:to>
    <xdr:sp macro="" textlink="">
      <xdr:nvSpPr>
        <xdr:cNvPr id="136" name="テキスト ボックス 135">
          <a:extLst>
            <a:ext uri="{FF2B5EF4-FFF2-40B4-BE49-F238E27FC236}">
              <a16:creationId xmlns:a16="http://schemas.microsoft.com/office/drawing/2014/main" id="{3576647B-A898-47E5-AE0E-10754CBF1E58}"/>
            </a:ext>
          </a:extLst>
        </xdr:cNvPr>
        <xdr:cNvSpPr txBox="1"/>
      </xdr:nvSpPr>
      <xdr:spPr>
        <a:xfrm>
          <a:off x="14135100" y="1266825"/>
          <a:ext cx="13906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有     ・  無</a:t>
          </a:r>
        </a:p>
      </xdr:txBody>
    </xdr:sp>
    <xdr:clientData/>
  </xdr:twoCellAnchor>
  <xdr:twoCellAnchor>
    <xdr:from>
      <xdr:col>33</xdr:col>
      <xdr:colOff>0</xdr:colOff>
      <xdr:row>271</xdr:row>
      <xdr:rowOff>90487</xdr:rowOff>
    </xdr:from>
    <xdr:to>
      <xdr:col>34</xdr:col>
      <xdr:colOff>0</xdr:colOff>
      <xdr:row>273</xdr:row>
      <xdr:rowOff>33337</xdr:rowOff>
    </xdr:to>
    <xdr:sp macro="" textlink="">
      <xdr:nvSpPr>
        <xdr:cNvPr id="137" name="テキスト ボックス 136">
          <a:extLst>
            <a:ext uri="{FF2B5EF4-FFF2-40B4-BE49-F238E27FC236}">
              <a16:creationId xmlns:a16="http://schemas.microsoft.com/office/drawing/2014/main" id="{59218AE1-DB6E-47C7-BA4D-4CB88552E66C}"/>
            </a:ext>
          </a:extLst>
        </xdr:cNvPr>
        <xdr:cNvSpPr txBox="1"/>
      </xdr:nvSpPr>
      <xdr:spPr>
        <a:xfrm>
          <a:off x="15525750" y="23860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274</xdr:row>
      <xdr:rowOff>95248</xdr:rowOff>
    </xdr:from>
    <xdr:to>
      <xdr:col>34</xdr:col>
      <xdr:colOff>0</xdr:colOff>
      <xdr:row>276</xdr:row>
      <xdr:rowOff>38098</xdr:rowOff>
    </xdr:to>
    <xdr:sp macro="" textlink="">
      <xdr:nvSpPr>
        <xdr:cNvPr id="138" name="テキスト ボックス 137">
          <a:extLst>
            <a:ext uri="{FF2B5EF4-FFF2-40B4-BE49-F238E27FC236}">
              <a16:creationId xmlns:a16="http://schemas.microsoft.com/office/drawing/2014/main" id="{492C1CB0-3CBF-42B1-AA88-CC9F480EE060}"/>
            </a:ext>
          </a:extLst>
        </xdr:cNvPr>
        <xdr:cNvSpPr txBox="1"/>
      </xdr:nvSpPr>
      <xdr:spPr>
        <a:xfrm>
          <a:off x="15525750" y="27336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277</xdr:row>
      <xdr:rowOff>90487</xdr:rowOff>
    </xdr:from>
    <xdr:to>
      <xdr:col>34</xdr:col>
      <xdr:colOff>0</xdr:colOff>
      <xdr:row>279</xdr:row>
      <xdr:rowOff>33337</xdr:rowOff>
    </xdr:to>
    <xdr:sp macro="" textlink="">
      <xdr:nvSpPr>
        <xdr:cNvPr id="139" name="テキスト ボックス 138">
          <a:extLst>
            <a:ext uri="{FF2B5EF4-FFF2-40B4-BE49-F238E27FC236}">
              <a16:creationId xmlns:a16="http://schemas.microsoft.com/office/drawing/2014/main" id="{BBBB2CD6-7C08-4EE8-BC7F-5B73BAE4894D}"/>
            </a:ext>
          </a:extLst>
        </xdr:cNvPr>
        <xdr:cNvSpPr txBox="1"/>
      </xdr:nvSpPr>
      <xdr:spPr>
        <a:xfrm>
          <a:off x="15525750" y="30718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280</xdr:row>
      <xdr:rowOff>95248</xdr:rowOff>
    </xdr:from>
    <xdr:to>
      <xdr:col>34</xdr:col>
      <xdr:colOff>0</xdr:colOff>
      <xdr:row>282</xdr:row>
      <xdr:rowOff>38098</xdr:rowOff>
    </xdr:to>
    <xdr:sp macro="" textlink="">
      <xdr:nvSpPr>
        <xdr:cNvPr id="140" name="テキスト ボックス 139">
          <a:extLst>
            <a:ext uri="{FF2B5EF4-FFF2-40B4-BE49-F238E27FC236}">
              <a16:creationId xmlns:a16="http://schemas.microsoft.com/office/drawing/2014/main" id="{6E235F72-6858-4A00-B040-5E1A9C74F764}"/>
            </a:ext>
          </a:extLst>
        </xdr:cNvPr>
        <xdr:cNvSpPr txBox="1"/>
      </xdr:nvSpPr>
      <xdr:spPr>
        <a:xfrm>
          <a:off x="15525750" y="34194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283</xdr:row>
      <xdr:rowOff>90487</xdr:rowOff>
    </xdr:from>
    <xdr:to>
      <xdr:col>34</xdr:col>
      <xdr:colOff>0</xdr:colOff>
      <xdr:row>285</xdr:row>
      <xdr:rowOff>33337</xdr:rowOff>
    </xdr:to>
    <xdr:sp macro="" textlink="">
      <xdr:nvSpPr>
        <xdr:cNvPr id="141" name="テキスト ボックス 140">
          <a:extLst>
            <a:ext uri="{FF2B5EF4-FFF2-40B4-BE49-F238E27FC236}">
              <a16:creationId xmlns:a16="http://schemas.microsoft.com/office/drawing/2014/main" id="{CD859647-F846-4718-8A10-00A923C59533}"/>
            </a:ext>
          </a:extLst>
        </xdr:cNvPr>
        <xdr:cNvSpPr txBox="1"/>
      </xdr:nvSpPr>
      <xdr:spPr>
        <a:xfrm>
          <a:off x="15525750" y="37576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286</xdr:row>
      <xdr:rowOff>95248</xdr:rowOff>
    </xdr:from>
    <xdr:to>
      <xdr:col>34</xdr:col>
      <xdr:colOff>0</xdr:colOff>
      <xdr:row>288</xdr:row>
      <xdr:rowOff>38098</xdr:rowOff>
    </xdr:to>
    <xdr:sp macro="" textlink="">
      <xdr:nvSpPr>
        <xdr:cNvPr id="142" name="テキスト ボックス 141">
          <a:extLst>
            <a:ext uri="{FF2B5EF4-FFF2-40B4-BE49-F238E27FC236}">
              <a16:creationId xmlns:a16="http://schemas.microsoft.com/office/drawing/2014/main" id="{2C1CB1ED-7FC3-4DB6-ACF1-F7E514120980}"/>
            </a:ext>
          </a:extLst>
        </xdr:cNvPr>
        <xdr:cNvSpPr txBox="1"/>
      </xdr:nvSpPr>
      <xdr:spPr>
        <a:xfrm>
          <a:off x="15525750" y="41052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289</xdr:row>
      <xdr:rowOff>90487</xdr:rowOff>
    </xdr:from>
    <xdr:to>
      <xdr:col>34</xdr:col>
      <xdr:colOff>0</xdr:colOff>
      <xdr:row>291</xdr:row>
      <xdr:rowOff>33337</xdr:rowOff>
    </xdr:to>
    <xdr:sp macro="" textlink="">
      <xdr:nvSpPr>
        <xdr:cNvPr id="143" name="テキスト ボックス 142">
          <a:extLst>
            <a:ext uri="{FF2B5EF4-FFF2-40B4-BE49-F238E27FC236}">
              <a16:creationId xmlns:a16="http://schemas.microsoft.com/office/drawing/2014/main" id="{0427B946-7142-4FE3-AF13-DC34664DE8D4}"/>
            </a:ext>
          </a:extLst>
        </xdr:cNvPr>
        <xdr:cNvSpPr txBox="1"/>
      </xdr:nvSpPr>
      <xdr:spPr>
        <a:xfrm>
          <a:off x="15525750" y="44434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292</xdr:row>
      <xdr:rowOff>95248</xdr:rowOff>
    </xdr:from>
    <xdr:to>
      <xdr:col>34</xdr:col>
      <xdr:colOff>0</xdr:colOff>
      <xdr:row>294</xdr:row>
      <xdr:rowOff>38098</xdr:rowOff>
    </xdr:to>
    <xdr:sp macro="" textlink="">
      <xdr:nvSpPr>
        <xdr:cNvPr id="144" name="テキスト ボックス 143">
          <a:extLst>
            <a:ext uri="{FF2B5EF4-FFF2-40B4-BE49-F238E27FC236}">
              <a16:creationId xmlns:a16="http://schemas.microsoft.com/office/drawing/2014/main" id="{4D4B30CD-084B-4E3F-AFAB-586D2F576532}"/>
            </a:ext>
          </a:extLst>
        </xdr:cNvPr>
        <xdr:cNvSpPr txBox="1"/>
      </xdr:nvSpPr>
      <xdr:spPr>
        <a:xfrm>
          <a:off x="15525750" y="47910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295</xdr:row>
      <xdr:rowOff>90487</xdr:rowOff>
    </xdr:from>
    <xdr:to>
      <xdr:col>34</xdr:col>
      <xdr:colOff>0</xdr:colOff>
      <xdr:row>297</xdr:row>
      <xdr:rowOff>33337</xdr:rowOff>
    </xdr:to>
    <xdr:sp macro="" textlink="">
      <xdr:nvSpPr>
        <xdr:cNvPr id="145" name="テキスト ボックス 144">
          <a:extLst>
            <a:ext uri="{FF2B5EF4-FFF2-40B4-BE49-F238E27FC236}">
              <a16:creationId xmlns:a16="http://schemas.microsoft.com/office/drawing/2014/main" id="{C8432373-AF4E-4181-BDAD-9B4DFB597F32}"/>
            </a:ext>
          </a:extLst>
        </xdr:cNvPr>
        <xdr:cNvSpPr txBox="1"/>
      </xdr:nvSpPr>
      <xdr:spPr>
        <a:xfrm>
          <a:off x="15525750" y="51292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298</xdr:row>
      <xdr:rowOff>95248</xdr:rowOff>
    </xdr:from>
    <xdr:to>
      <xdr:col>34</xdr:col>
      <xdr:colOff>0</xdr:colOff>
      <xdr:row>300</xdr:row>
      <xdr:rowOff>38098</xdr:rowOff>
    </xdr:to>
    <xdr:sp macro="" textlink="">
      <xdr:nvSpPr>
        <xdr:cNvPr id="146" name="テキスト ボックス 145">
          <a:extLst>
            <a:ext uri="{FF2B5EF4-FFF2-40B4-BE49-F238E27FC236}">
              <a16:creationId xmlns:a16="http://schemas.microsoft.com/office/drawing/2014/main" id="{FF920524-F468-4666-BC33-173318D8D0B7}"/>
            </a:ext>
          </a:extLst>
        </xdr:cNvPr>
        <xdr:cNvSpPr txBox="1"/>
      </xdr:nvSpPr>
      <xdr:spPr>
        <a:xfrm>
          <a:off x="15525750" y="54768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301</xdr:row>
      <xdr:rowOff>90487</xdr:rowOff>
    </xdr:from>
    <xdr:to>
      <xdr:col>34</xdr:col>
      <xdr:colOff>0</xdr:colOff>
      <xdr:row>303</xdr:row>
      <xdr:rowOff>33337</xdr:rowOff>
    </xdr:to>
    <xdr:sp macro="" textlink="">
      <xdr:nvSpPr>
        <xdr:cNvPr id="147" name="テキスト ボックス 146">
          <a:extLst>
            <a:ext uri="{FF2B5EF4-FFF2-40B4-BE49-F238E27FC236}">
              <a16:creationId xmlns:a16="http://schemas.microsoft.com/office/drawing/2014/main" id="{FCB4073C-DCE7-427C-AC04-AC3AA6D420DF}"/>
            </a:ext>
          </a:extLst>
        </xdr:cNvPr>
        <xdr:cNvSpPr txBox="1"/>
      </xdr:nvSpPr>
      <xdr:spPr>
        <a:xfrm>
          <a:off x="15525750" y="58150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304</xdr:row>
      <xdr:rowOff>95248</xdr:rowOff>
    </xdr:from>
    <xdr:to>
      <xdr:col>34</xdr:col>
      <xdr:colOff>0</xdr:colOff>
      <xdr:row>306</xdr:row>
      <xdr:rowOff>38098</xdr:rowOff>
    </xdr:to>
    <xdr:sp macro="" textlink="">
      <xdr:nvSpPr>
        <xdr:cNvPr id="148" name="テキスト ボックス 147">
          <a:extLst>
            <a:ext uri="{FF2B5EF4-FFF2-40B4-BE49-F238E27FC236}">
              <a16:creationId xmlns:a16="http://schemas.microsoft.com/office/drawing/2014/main" id="{699BD231-9129-4611-AC35-78A52A53E04A}"/>
            </a:ext>
          </a:extLst>
        </xdr:cNvPr>
        <xdr:cNvSpPr txBox="1"/>
      </xdr:nvSpPr>
      <xdr:spPr>
        <a:xfrm>
          <a:off x="15525750" y="61626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307</xdr:row>
      <xdr:rowOff>90487</xdr:rowOff>
    </xdr:from>
    <xdr:to>
      <xdr:col>34</xdr:col>
      <xdr:colOff>0</xdr:colOff>
      <xdr:row>309</xdr:row>
      <xdr:rowOff>33337</xdr:rowOff>
    </xdr:to>
    <xdr:sp macro="" textlink="">
      <xdr:nvSpPr>
        <xdr:cNvPr id="149" name="テキスト ボックス 148">
          <a:extLst>
            <a:ext uri="{FF2B5EF4-FFF2-40B4-BE49-F238E27FC236}">
              <a16:creationId xmlns:a16="http://schemas.microsoft.com/office/drawing/2014/main" id="{C2AE960A-87C3-46F2-9406-5AC33F70130D}"/>
            </a:ext>
          </a:extLst>
        </xdr:cNvPr>
        <xdr:cNvSpPr txBox="1"/>
      </xdr:nvSpPr>
      <xdr:spPr>
        <a:xfrm>
          <a:off x="15525750" y="65008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310</xdr:row>
      <xdr:rowOff>95248</xdr:rowOff>
    </xdr:from>
    <xdr:to>
      <xdr:col>34</xdr:col>
      <xdr:colOff>0</xdr:colOff>
      <xdr:row>312</xdr:row>
      <xdr:rowOff>38098</xdr:rowOff>
    </xdr:to>
    <xdr:sp macro="" textlink="">
      <xdr:nvSpPr>
        <xdr:cNvPr id="150" name="テキスト ボックス 149">
          <a:extLst>
            <a:ext uri="{FF2B5EF4-FFF2-40B4-BE49-F238E27FC236}">
              <a16:creationId xmlns:a16="http://schemas.microsoft.com/office/drawing/2014/main" id="{0A4BD033-CD94-4312-B322-F154782384D4}"/>
            </a:ext>
          </a:extLst>
        </xdr:cNvPr>
        <xdr:cNvSpPr txBox="1"/>
      </xdr:nvSpPr>
      <xdr:spPr>
        <a:xfrm>
          <a:off x="15525750" y="68484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313</xdr:row>
      <xdr:rowOff>90487</xdr:rowOff>
    </xdr:from>
    <xdr:to>
      <xdr:col>34</xdr:col>
      <xdr:colOff>0</xdr:colOff>
      <xdr:row>315</xdr:row>
      <xdr:rowOff>33337</xdr:rowOff>
    </xdr:to>
    <xdr:sp macro="" textlink="">
      <xdr:nvSpPr>
        <xdr:cNvPr id="151" name="テキスト ボックス 150">
          <a:extLst>
            <a:ext uri="{FF2B5EF4-FFF2-40B4-BE49-F238E27FC236}">
              <a16:creationId xmlns:a16="http://schemas.microsoft.com/office/drawing/2014/main" id="{4350DDAB-E6D4-4024-8912-3A183ED532F5}"/>
            </a:ext>
          </a:extLst>
        </xdr:cNvPr>
        <xdr:cNvSpPr txBox="1"/>
      </xdr:nvSpPr>
      <xdr:spPr>
        <a:xfrm>
          <a:off x="15525750" y="71866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316</xdr:row>
      <xdr:rowOff>95248</xdr:rowOff>
    </xdr:from>
    <xdr:to>
      <xdr:col>34</xdr:col>
      <xdr:colOff>0</xdr:colOff>
      <xdr:row>318</xdr:row>
      <xdr:rowOff>38098</xdr:rowOff>
    </xdr:to>
    <xdr:sp macro="" textlink="">
      <xdr:nvSpPr>
        <xdr:cNvPr id="152" name="テキスト ボックス 151">
          <a:extLst>
            <a:ext uri="{FF2B5EF4-FFF2-40B4-BE49-F238E27FC236}">
              <a16:creationId xmlns:a16="http://schemas.microsoft.com/office/drawing/2014/main" id="{74CA9565-0D47-45FB-B629-678002DC1BF8}"/>
            </a:ext>
          </a:extLst>
        </xdr:cNvPr>
        <xdr:cNvSpPr txBox="1"/>
      </xdr:nvSpPr>
      <xdr:spPr>
        <a:xfrm>
          <a:off x="15525750" y="75342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319</xdr:row>
      <xdr:rowOff>90487</xdr:rowOff>
    </xdr:from>
    <xdr:to>
      <xdr:col>34</xdr:col>
      <xdr:colOff>0</xdr:colOff>
      <xdr:row>321</xdr:row>
      <xdr:rowOff>33337</xdr:rowOff>
    </xdr:to>
    <xdr:sp macro="" textlink="">
      <xdr:nvSpPr>
        <xdr:cNvPr id="153" name="テキスト ボックス 152">
          <a:extLst>
            <a:ext uri="{FF2B5EF4-FFF2-40B4-BE49-F238E27FC236}">
              <a16:creationId xmlns:a16="http://schemas.microsoft.com/office/drawing/2014/main" id="{A41E71FA-237B-4EE3-A784-FB57F137E262}"/>
            </a:ext>
          </a:extLst>
        </xdr:cNvPr>
        <xdr:cNvSpPr txBox="1"/>
      </xdr:nvSpPr>
      <xdr:spPr>
        <a:xfrm>
          <a:off x="15525750" y="78724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322</xdr:row>
      <xdr:rowOff>95248</xdr:rowOff>
    </xdr:from>
    <xdr:to>
      <xdr:col>34</xdr:col>
      <xdr:colOff>0</xdr:colOff>
      <xdr:row>324</xdr:row>
      <xdr:rowOff>38098</xdr:rowOff>
    </xdr:to>
    <xdr:sp macro="" textlink="">
      <xdr:nvSpPr>
        <xdr:cNvPr id="154" name="テキスト ボックス 153">
          <a:extLst>
            <a:ext uri="{FF2B5EF4-FFF2-40B4-BE49-F238E27FC236}">
              <a16:creationId xmlns:a16="http://schemas.microsoft.com/office/drawing/2014/main" id="{F5DCF56E-8F42-412B-806C-5F063BC1CF73}"/>
            </a:ext>
          </a:extLst>
        </xdr:cNvPr>
        <xdr:cNvSpPr txBox="1"/>
      </xdr:nvSpPr>
      <xdr:spPr>
        <a:xfrm>
          <a:off x="15525750" y="82200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325</xdr:row>
      <xdr:rowOff>90487</xdr:rowOff>
    </xdr:from>
    <xdr:to>
      <xdr:col>34</xdr:col>
      <xdr:colOff>0</xdr:colOff>
      <xdr:row>327</xdr:row>
      <xdr:rowOff>33337</xdr:rowOff>
    </xdr:to>
    <xdr:sp macro="" textlink="">
      <xdr:nvSpPr>
        <xdr:cNvPr id="155" name="テキスト ボックス 154">
          <a:extLst>
            <a:ext uri="{FF2B5EF4-FFF2-40B4-BE49-F238E27FC236}">
              <a16:creationId xmlns:a16="http://schemas.microsoft.com/office/drawing/2014/main" id="{51754001-C233-4F9F-BF5C-E82CE0396A7B}"/>
            </a:ext>
          </a:extLst>
        </xdr:cNvPr>
        <xdr:cNvSpPr txBox="1"/>
      </xdr:nvSpPr>
      <xdr:spPr>
        <a:xfrm>
          <a:off x="15525750" y="85582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328</xdr:row>
      <xdr:rowOff>95248</xdr:rowOff>
    </xdr:from>
    <xdr:to>
      <xdr:col>34</xdr:col>
      <xdr:colOff>0</xdr:colOff>
      <xdr:row>330</xdr:row>
      <xdr:rowOff>38098</xdr:rowOff>
    </xdr:to>
    <xdr:sp macro="" textlink="">
      <xdr:nvSpPr>
        <xdr:cNvPr id="156" name="テキスト ボックス 155">
          <a:extLst>
            <a:ext uri="{FF2B5EF4-FFF2-40B4-BE49-F238E27FC236}">
              <a16:creationId xmlns:a16="http://schemas.microsoft.com/office/drawing/2014/main" id="{56676CAD-0BA4-46B2-9ACA-CAEDB1B837F2}"/>
            </a:ext>
          </a:extLst>
        </xdr:cNvPr>
        <xdr:cNvSpPr txBox="1"/>
      </xdr:nvSpPr>
      <xdr:spPr>
        <a:xfrm>
          <a:off x="15525750" y="89058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271</xdr:row>
      <xdr:rowOff>90487</xdr:rowOff>
    </xdr:from>
    <xdr:to>
      <xdr:col>34</xdr:col>
      <xdr:colOff>0</xdr:colOff>
      <xdr:row>273</xdr:row>
      <xdr:rowOff>33337</xdr:rowOff>
    </xdr:to>
    <xdr:sp macro="" textlink="">
      <xdr:nvSpPr>
        <xdr:cNvPr id="157" name="テキスト ボックス 156">
          <a:extLst>
            <a:ext uri="{FF2B5EF4-FFF2-40B4-BE49-F238E27FC236}">
              <a16:creationId xmlns:a16="http://schemas.microsoft.com/office/drawing/2014/main" id="{89332128-6976-4CED-971D-32DC9D31D4E0}"/>
            </a:ext>
          </a:extLst>
        </xdr:cNvPr>
        <xdr:cNvSpPr txBox="1"/>
      </xdr:nvSpPr>
      <xdr:spPr>
        <a:xfrm>
          <a:off x="15525750" y="23860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274</xdr:row>
      <xdr:rowOff>95248</xdr:rowOff>
    </xdr:from>
    <xdr:to>
      <xdr:col>34</xdr:col>
      <xdr:colOff>0</xdr:colOff>
      <xdr:row>276</xdr:row>
      <xdr:rowOff>38098</xdr:rowOff>
    </xdr:to>
    <xdr:sp macro="" textlink="">
      <xdr:nvSpPr>
        <xdr:cNvPr id="158" name="テキスト ボックス 157">
          <a:extLst>
            <a:ext uri="{FF2B5EF4-FFF2-40B4-BE49-F238E27FC236}">
              <a16:creationId xmlns:a16="http://schemas.microsoft.com/office/drawing/2014/main" id="{4903FEE8-BC52-40BC-B96B-C3177004467A}"/>
            </a:ext>
          </a:extLst>
        </xdr:cNvPr>
        <xdr:cNvSpPr txBox="1"/>
      </xdr:nvSpPr>
      <xdr:spPr>
        <a:xfrm>
          <a:off x="15525750" y="27336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277</xdr:row>
      <xdr:rowOff>90487</xdr:rowOff>
    </xdr:from>
    <xdr:to>
      <xdr:col>34</xdr:col>
      <xdr:colOff>0</xdr:colOff>
      <xdr:row>279</xdr:row>
      <xdr:rowOff>33337</xdr:rowOff>
    </xdr:to>
    <xdr:sp macro="" textlink="">
      <xdr:nvSpPr>
        <xdr:cNvPr id="159" name="テキスト ボックス 158">
          <a:extLst>
            <a:ext uri="{FF2B5EF4-FFF2-40B4-BE49-F238E27FC236}">
              <a16:creationId xmlns:a16="http://schemas.microsoft.com/office/drawing/2014/main" id="{0606127A-6CA9-4715-9497-BFD2AA15F9C8}"/>
            </a:ext>
          </a:extLst>
        </xdr:cNvPr>
        <xdr:cNvSpPr txBox="1"/>
      </xdr:nvSpPr>
      <xdr:spPr>
        <a:xfrm>
          <a:off x="15525750" y="30718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280</xdr:row>
      <xdr:rowOff>95248</xdr:rowOff>
    </xdr:from>
    <xdr:to>
      <xdr:col>34</xdr:col>
      <xdr:colOff>0</xdr:colOff>
      <xdr:row>282</xdr:row>
      <xdr:rowOff>38098</xdr:rowOff>
    </xdr:to>
    <xdr:sp macro="" textlink="">
      <xdr:nvSpPr>
        <xdr:cNvPr id="160" name="テキスト ボックス 159">
          <a:extLst>
            <a:ext uri="{FF2B5EF4-FFF2-40B4-BE49-F238E27FC236}">
              <a16:creationId xmlns:a16="http://schemas.microsoft.com/office/drawing/2014/main" id="{E0AC14D2-1279-4E93-BE57-3EDDC4DD436C}"/>
            </a:ext>
          </a:extLst>
        </xdr:cNvPr>
        <xdr:cNvSpPr txBox="1"/>
      </xdr:nvSpPr>
      <xdr:spPr>
        <a:xfrm>
          <a:off x="15525750" y="34194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283</xdr:row>
      <xdr:rowOff>90487</xdr:rowOff>
    </xdr:from>
    <xdr:to>
      <xdr:col>34</xdr:col>
      <xdr:colOff>0</xdr:colOff>
      <xdr:row>285</xdr:row>
      <xdr:rowOff>33337</xdr:rowOff>
    </xdr:to>
    <xdr:sp macro="" textlink="">
      <xdr:nvSpPr>
        <xdr:cNvPr id="161" name="テキスト ボックス 160">
          <a:extLst>
            <a:ext uri="{FF2B5EF4-FFF2-40B4-BE49-F238E27FC236}">
              <a16:creationId xmlns:a16="http://schemas.microsoft.com/office/drawing/2014/main" id="{18C96B08-7270-44BD-B87B-F56B1F922900}"/>
            </a:ext>
          </a:extLst>
        </xdr:cNvPr>
        <xdr:cNvSpPr txBox="1"/>
      </xdr:nvSpPr>
      <xdr:spPr>
        <a:xfrm>
          <a:off x="15525750" y="37576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286</xdr:row>
      <xdr:rowOff>95248</xdr:rowOff>
    </xdr:from>
    <xdr:to>
      <xdr:col>34</xdr:col>
      <xdr:colOff>0</xdr:colOff>
      <xdr:row>288</xdr:row>
      <xdr:rowOff>38098</xdr:rowOff>
    </xdr:to>
    <xdr:sp macro="" textlink="">
      <xdr:nvSpPr>
        <xdr:cNvPr id="162" name="テキスト ボックス 161">
          <a:extLst>
            <a:ext uri="{FF2B5EF4-FFF2-40B4-BE49-F238E27FC236}">
              <a16:creationId xmlns:a16="http://schemas.microsoft.com/office/drawing/2014/main" id="{5F1120FF-CBA3-4F30-9379-EBA0B973CC6D}"/>
            </a:ext>
          </a:extLst>
        </xdr:cNvPr>
        <xdr:cNvSpPr txBox="1"/>
      </xdr:nvSpPr>
      <xdr:spPr>
        <a:xfrm>
          <a:off x="15525750" y="41052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289</xdr:row>
      <xdr:rowOff>90487</xdr:rowOff>
    </xdr:from>
    <xdr:to>
      <xdr:col>34</xdr:col>
      <xdr:colOff>0</xdr:colOff>
      <xdr:row>291</xdr:row>
      <xdr:rowOff>33337</xdr:rowOff>
    </xdr:to>
    <xdr:sp macro="" textlink="">
      <xdr:nvSpPr>
        <xdr:cNvPr id="163" name="テキスト ボックス 162">
          <a:extLst>
            <a:ext uri="{FF2B5EF4-FFF2-40B4-BE49-F238E27FC236}">
              <a16:creationId xmlns:a16="http://schemas.microsoft.com/office/drawing/2014/main" id="{7F2F80BB-7AED-407A-B4F9-5FCA52ADE4BE}"/>
            </a:ext>
          </a:extLst>
        </xdr:cNvPr>
        <xdr:cNvSpPr txBox="1"/>
      </xdr:nvSpPr>
      <xdr:spPr>
        <a:xfrm>
          <a:off x="15525750" y="44434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292</xdr:row>
      <xdr:rowOff>95248</xdr:rowOff>
    </xdr:from>
    <xdr:to>
      <xdr:col>34</xdr:col>
      <xdr:colOff>0</xdr:colOff>
      <xdr:row>294</xdr:row>
      <xdr:rowOff>38098</xdr:rowOff>
    </xdr:to>
    <xdr:sp macro="" textlink="">
      <xdr:nvSpPr>
        <xdr:cNvPr id="164" name="テキスト ボックス 163">
          <a:extLst>
            <a:ext uri="{FF2B5EF4-FFF2-40B4-BE49-F238E27FC236}">
              <a16:creationId xmlns:a16="http://schemas.microsoft.com/office/drawing/2014/main" id="{1D5549BE-D11A-47FE-B876-DF19F8C78307}"/>
            </a:ext>
          </a:extLst>
        </xdr:cNvPr>
        <xdr:cNvSpPr txBox="1"/>
      </xdr:nvSpPr>
      <xdr:spPr>
        <a:xfrm>
          <a:off x="15525750" y="47910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295</xdr:row>
      <xdr:rowOff>90487</xdr:rowOff>
    </xdr:from>
    <xdr:to>
      <xdr:col>34</xdr:col>
      <xdr:colOff>0</xdr:colOff>
      <xdr:row>297</xdr:row>
      <xdr:rowOff>33337</xdr:rowOff>
    </xdr:to>
    <xdr:sp macro="" textlink="">
      <xdr:nvSpPr>
        <xdr:cNvPr id="165" name="テキスト ボックス 164">
          <a:extLst>
            <a:ext uri="{FF2B5EF4-FFF2-40B4-BE49-F238E27FC236}">
              <a16:creationId xmlns:a16="http://schemas.microsoft.com/office/drawing/2014/main" id="{A56BB803-1544-4C7E-A93D-B44D2CD79D5E}"/>
            </a:ext>
          </a:extLst>
        </xdr:cNvPr>
        <xdr:cNvSpPr txBox="1"/>
      </xdr:nvSpPr>
      <xdr:spPr>
        <a:xfrm>
          <a:off x="15525750" y="51292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298</xdr:row>
      <xdr:rowOff>95248</xdr:rowOff>
    </xdr:from>
    <xdr:to>
      <xdr:col>34</xdr:col>
      <xdr:colOff>0</xdr:colOff>
      <xdr:row>300</xdr:row>
      <xdr:rowOff>38098</xdr:rowOff>
    </xdr:to>
    <xdr:sp macro="" textlink="">
      <xdr:nvSpPr>
        <xdr:cNvPr id="166" name="テキスト ボックス 165">
          <a:extLst>
            <a:ext uri="{FF2B5EF4-FFF2-40B4-BE49-F238E27FC236}">
              <a16:creationId xmlns:a16="http://schemas.microsoft.com/office/drawing/2014/main" id="{B5097458-6A30-4978-A86A-B7059C2C89C8}"/>
            </a:ext>
          </a:extLst>
        </xdr:cNvPr>
        <xdr:cNvSpPr txBox="1"/>
      </xdr:nvSpPr>
      <xdr:spPr>
        <a:xfrm>
          <a:off x="15525750" y="54768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301</xdr:row>
      <xdr:rowOff>90487</xdr:rowOff>
    </xdr:from>
    <xdr:to>
      <xdr:col>34</xdr:col>
      <xdr:colOff>0</xdr:colOff>
      <xdr:row>303</xdr:row>
      <xdr:rowOff>33337</xdr:rowOff>
    </xdr:to>
    <xdr:sp macro="" textlink="">
      <xdr:nvSpPr>
        <xdr:cNvPr id="167" name="テキスト ボックス 166">
          <a:extLst>
            <a:ext uri="{FF2B5EF4-FFF2-40B4-BE49-F238E27FC236}">
              <a16:creationId xmlns:a16="http://schemas.microsoft.com/office/drawing/2014/main" id="{248B599C-3789-4824-A09A-797DC11F7F84}"/>
            </a:ext>
          </a:extLst>
        </xdr:cNvPr>
        <xdr:cNvSpPr txBox="1"/>
      </xdr:nvSpPr>
      <xdr:spPr>
        <a:xfrm>
          <a:off x="15525750" y="58150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304</xdr:row>
      <xdr:rowOff>95248</xdr:rowOff>
    </xdr:from>
    <xdr:to>
      <xdr:col>34</xdr:col>
      <xdr:colOff>0</xdr:colOff>
      <xdr:row>306</xdr:row>
      <xdr:rowOff>38098</xdr:rowOff>
    </xdr:to>
    <xdr:sp macro="" textlink="">
      <xdr:nvSpPr>
        <xdr:cNvPr id="168" name="テキスト ボックス 167">
          <a:extLst>
            <a:ext uri="{FF2B5EF4-FFF2-40B4-BE49-F238E27FC236}">
              <a16:creationId xmlns:a16="http://schemas.microsoft.com/office/drawing/2014/main" id="{5DD6B66C-3EDA-4114-8185-ECFFB49808CC}"/>
            </a:ext>
          </a:extLst>
        </xdr:cNvPr>
        <xdr:cNvSpPr txBox="1"/>
      </xdr:nvSpPr>
      <xdr:spPr>
        <a:xfrm>
          <a:off x="15525750" y="61626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307</xdr:row>
      <xdr:rowOff>90487</xdr:rowOff>
    </xdr:from>
    <xdr:to>
      <xdr:col>34</xdr:col>
      <xdr:colOff>0</xdr:colOff>
      <xdr:row>309</xdr:row>
      <xdr:rowOff>33337</xdr:rowOff>
    </xdr:to>
    <xdr:sp macro="" textlink="">
      <xdr:nvSpPr>
        <xdr:cNvPr id="169" name="テキスト ボックス 168">
          <a:extLst>
            <a:ext uri="{FF2B5EF4-FFF2-40B4-BE49-F238E27FC236}">
              <a16:creationId xmlns:a16="http://schemas.microsoft.com/office/drawing/2014/main" id="{ABCFA45F-91B6-4D2C-AE55-1173C152F19B}"/>
            </a:ext>
          </a:extLst>
        </xdr:cNvPr>
        <xdr:cNvSpPr txBox="1"/>
      </xdr:nvSpPr>
      <xdr:spPr>
        <a:xfrm>
          <a:off x="15525750" y="65008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310</xdr:row>
      <xdr:rowOff>95248</xdr:rowOff>
    </xdr:from>
    <xdr:to>
      <xdr:col>34</xdr:col>
      <xdr:colOff>0</xdr:colOff>
      <xdr:row>312</xdr:row>
      <xdr:rowOff>38098</xdr:rowOff>
    </xdr:to>
    <xdr:sp macro="" textlink="">
      <xdr:nvSpPr>
        <xdr:cNvPr id="170" name="テキスト ボックス 169">
          <a:extLst>
            <a:ext uri="{FF2B5EF4-FFF2-40B4-BE49-F238E27FC236}">
              <a16:creationId xmlns:a16="http://schemas.microsoft.com/office/drawing/2014/main" id="{F859318C-191A-4F23-92AE-C534ED9D2DF9}"/>
            </a:ext>
          </a:extLst>
        </xdr:cNvPr>
        <xdr:cNvSpPr txBox="1"/>
      </xdr:nvSpPr>
      <xdr:spPr>
        <a:xfrm>
          <a:off x="15525750" y="68484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313</xdr:row>
      <xdr:rowOff>90487</xdr:rowOff>
    </xdr:from>
    <xdr:to>
      <xdr:col>34</xdr:col>
      <xdr:colOff>0</xdr:colOff>
      <xdr:row>315</xdr:row>
      <xdr:rowOff>33337</xdr:rowOff>
    </xdr:to>
    <xdr:sp macro="" textlink="">
      <xdr:nvSpPr>
        <xdr:cNvPr id="171" name="テキスト ボックス 170">
          <a:extLst>
            <a:ext uri="{FF2B5EF4-FFF2-40B4-BE49-F238E27FC236}">
              <a16:creationId xmlns:a16="http://schemas.microsoft.com/office/drawing/2014/main" id="{9D3DE74F-320B-4DB5-AA3A-9B4A5A97BF39}"/>
            </a:ext>
          </a:extLst>
        </xdr:cNvPr>
        <xdr:cNvSpPr txBox="1"/>
      </xdr:nvSpPr>
      <xdr:spPr>
        <a:xfrm>
          <a:off x="15525750" y="71866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316</xdr:row>
      <xdr:rowOff>95248</xdr:rowOff>
    </xdr:from>
    <xdr:to>
      <xdr:col>34</xdr:col>
      <xdr:colOff>0</xdr:colOff>
      <xdr:row>318</xdr:row>
      <xdr:rowOff>38098</xdr:rowOff>
    </xdr:to>
    <xdr:sp macro="" textlink="">
      <xdr:nvSpPr>
        <xdr:cNvPr id="172" name="テキスト ボックス 171">
          <a:extLst>
            <a:ext uri="{FF2B5EF4-FFF2-40B4-BE49-F238E27FC236}">
              <a16:creationId xmlns:a16="http://schemas.microsoft.com/office/drawing/2014/main" id="{D9F14E1E-0C4E-4FCE-85D7-8799C10A0636}"/>
            </a:ext>
          </a:extLst>
        </xdr:cNvPr>
        <xdr:cNvSpPr txBox="1"/>
      </xdr:nvSpPr>
      <xdr:spPr>
        <a:xfrm>
          <a:off x="15525750" y="75342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319</xdr:row>
      <xdr:rowOff>90487</xdr:rowOff>
    </xdr:from>
    <xdr:to>
      <xdr:col>34</xdr:col>
      <xdr:colOff>0</xdr:colOff>
      <xdr:row>321</xdr:row>
      <xdr:rowOff>33337</xdr:rowOff>
    </xdr:to>
    <xdr:sp macro="" textlink="">
      <xdr:nvSpPr>
        <xdr:cNvPr id="173" name="テキスト ボックス 172">
          <a:extLst>
            <a:ext uri="{FF2B5EF4-FFF2-40B4-BE49-F238E27FC236}">
              <a16:creationId xmlns:a16="http://schemas.microsoft.com/office/drawing/2014/main" id="{D50301AD-7431-49A3-BA20-030CA7D814F9}"/>
            </a:ext>
          </a:extLst>
        </xdr:cNvPr>
        <xdr:cNvSpPr txBox="1"/>
      </xdr:nvSpPr>
      <xdr:spPr>
        <a:xfrm>
          <a:off x="15525750" y="78724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322</xdr:row>
      <xdr:rowOff>95248</xdr:rowOff>
    </xdr:from>
    <xdr:to>
      <xdr:col>34</xdr:col>
      <xdr:colOff>0</xdr:colOff>
      <xdr:row>324</xdr:row>
      <xdr:rowOff>38098</xdr:rowOff>
    </xdr:to>
    <xdr:sp macro="" textlink="">
      <xdr:nvSpPr>
        <xdr:cNvPr id="174" name="テキスト ボックス 173">
          <a:extLst>
            <a:ext uri="{FF2B5EF4-FFF2-40B4-BE49-F238E27FC236}">
              <a16:creationId xmlns:a16="http://schemas.microsoft.com/office/drawing/2014/main" id="{02677B80-A68D-4272-8A62-4B83BCE2B1EE}"/>
            </a:ext>
          </a:extLst>
        </xdr:cNvPr>
        <xdr:cNvSpPr txBox="1"/>
      </xdr:nvSpPr>
      <xdr:spPr>
        <a:xfrm>
          <a:off x="15525750" y="82200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33</xdr:col>
      <xdr:colOff>0</xdr:colOff>
      <xdr:row>325</xdr:row>
      <xdr:rowOff>90487</xdr:rowOff>
    </xdr:from>
    <xdr:to>
      <xdr:col>34</xdr:col>
      <xdr:colOff>0</xdr:colOff>
      <xdr:row>327</xdr:row>
      <xdr:rowOff>33337</xdr:rowOff>
    </xdr:to>
    <xdr:sp macro="" textlink="">
      <xdr:nvSpPr>
        <xdr:cNvPr id="175" name="テキスト ボックス 174">
          <a:extLst>
            <a:ext uri="{FF2B5EF4-FFF2-40B4-BE49-F238E27FC236}">
              <a16:creationId xmlns:a16="http://schemas.microsoft.com/office/drawing/2014/main" id="{B0C3555E-3F94-4C3C-AF85-693ABC2F69F9}"/>
            </a:ext>
          </a:extLst>
        </xdr:cNvPr>
        <xdr:cNvSpPr txBox="1"/>
      </xdr:nvSpPr>
      <xdr:spPr>
        <a:xfrm>
          <a:off x="15525750" y="8558212"/>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33</xdr:col>
      <xdr:colOff>0</xdr:colOff>
      <xdr:row>328</xdr:row>
      <xdr:rowOff>95248</xdr:rowOff>
    </xdr:from>
    <xdr:to>
      <xdr:col>34</xdr:col>
      <xdr:colOff>0</xdr:colOff>
      <xdr:row>330</xdr:row>
      <xdr:rowOff>38098</xdr:rowOff>
    </xdr:to>
    <xdr:sp macro="" textlink="">
      <xdr:nvSpPr>
        <xdr:cNvPr id="176" name="テキスト ボックス 175">
          <a:extLst>
            <a:ext uri="{FF2B5EF4-FFF2-40B4-BE49-F238E27FC236}">
              <a16:creationId xmlns:a16="http://schemas.microsoft.com/office/drawing/2014/main" id="{FA512693-885E-4E45-8CE2-D82ADC2DDF1F}"/>
            </a:ext>
          </a:extLst>
        </xdr:cNvPr>
        <xdr:cNvSpPr txBox="1"/>
      </xdr:nvSpPr>
      <xdr:spPr>
        <a:xfrm>
          <a:off x="15525750" y="8905873"/>
          <a:ext cx="504825"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66</xdr:row>
      <xdr:rowOff>0</xdr:rowOff>
    </xdr:from>
    <xdr:to>
      <xdr:col>0</xdr:col>
      <xdr:colOff>341924</xdr:colOff>
      <xdr:row>67</xdr:row>
      <xdr:rowOff>5375</xdr:rowOff>
    </xdr:to>
    <xdr:sp macro="" textlink="">
      <xdr:nvSpPr>
        <xdr:cNvPr id="2" name="Oval 3">
          <a:extLst>
            <a:ext uri="{FF2B5EF4-FFF2-40B4-BE49-F238E27FC236}">
              <a16:creationId xmlns:a16="http://schemas.microsoft.com/office/drawing/2014/main" id="{E095A103-B3E7-4357-812E-15B52646DC9E}"/>
            </a:ext>
          </a:extLst>
        </xdr:cNvPr>
        <xdr:cNvSpPr>
          <a:spLocks noChangeArrowheads="1"/>
        </xdr:cNvSpPr>
      </xdr:nvSpPr>
      <xdr:spPr bwMode="auto">
        <a:xfrm>
          <a:off x="161924" y="92011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65</xdr:row>
      <xdr:rowOff>39686</xdr:rowOff>
    </xdr:from>
    <xdr:to>
      <xdr:col>4</xdr:col>
      <xdr:colOff>13312</xdr:colOff>
      <xdr:row>67</xdr:row>
      <xdr:rowOff>5374</xdr:rowOff>
    </xdr:to>
    <xdr:sp macro="" textlink="">
      <xdr:nvSpPr>
        <xdr:cNvPr id="3" name="Oval 4">
          <a:extLst>
            <a:ext uri="{FF2B5EF4-FFF2-40B4-BE49-F238E27FC236}">
              <a16:creationId xmlns:a16="http://schemas.microsoft.com/office/drawing/2014/main" id="{82D15F6F-557C-4049-BEEA-B23D5CE6521C}"/>
            </a:ext>
          </a:extLst>
        </xdr:cNvPr>
        <xdr:cNvSpPr>
          <a:spLocks noChangeArrowheads="1"/>
        </xdr:cNvSpPr>
      </xdr:nvSpPr>
      <xdr:spPr bwMode="auto">
        <a:xfrm>
          <a:off x="1471612" y="92027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65</xdr:row>
      <xdr:rowOff>36513</xdr:rowOff>
    </xdr:from>
    <xdr:to>
      <xdr:col>9</xdr:col>
      <xdr:colOff>492738</xdr:colOff>
      <xdr:row>67</xdr:row>
      <xdr:rowOff>2201</xdr:rowOff>
    </xdr:to>
    <xdr:sp macro="" textlink="">
      <xdr:nvSpPr>
        <xdr:cNvPr id="4" name="Oval 5">
          <a:extLst>
            <a:ext uri="{FF2B5EF4-FFF2-40B4-BE49-F238E27FC236}">
              <a16:creationId xmlns:a16="http://schemas.microsoft.com/office/drawing/2014/main" id="{0CAC9509-3439-4E96-B775-4E9A7163F844}"/>
            </a:ext>
          </a:extLst>
        </xdr:cNvPr>
        <xdr:cNvSpPr>
          <a:spLocks noChangeArrowheads="1"/>
        </xdr:cNvSpPr>
      </xdr:nvSpPr>
      <xdr:spPr bwMode="auto">
        <a:xfrm>
          <a:off x="3332163" y="91995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68</xdr:row>
      <xdr:rowOff>134937</xdr:rowOff>
    </xdr:from>
    <xdr:to>
      <xdr:col>0</xdr:col>
      <xdr:colOff>341925</xdr:colOff>
      <xdr:row>69</xdr:row>
      <xdr:rowOff>172062</xdr:rowOff>
    </xdr:to>
    <xdr:sp macro="" textlink="">
      <xdr:nvSpPr>
        <xdr:cNvPr id="5" name="Oval 7">
          <a:extLst>
            <a:ext uri="{FF2B5EF4-FFF2-40B4-BE49-F238E27FC236}">
              <a16:creationId xmlns:a16="http://schemas.microsoft.com/office/drawing/2014/main" id="{B8259830-DE24-4CDF-93AC-1D990C86BE8F}"/>
            </a:ext>
          </a:extLst>
        </xdr:cNvPr>
        <xdr:cNvSpPr>
          <a:spLocks noChangeArrowheads="1"/>
        </xdr:cNvSpPr>
      </xdr:nvSpPr>
      <xdr:spPr bwMode="auto">
        <a:xfrm>
          <a:off x="161925" y="95456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68</xdr:row>
      <xdr:rowOff>134938</xdr:rowOff>
    </xdr:from>
    <xdr:to>
      <xdr:col>4</xdr:col>
      <xdr:colOff>2199</xdr:colOff>
      <xdr:row>69</xdr:row>
      <xdr:rowOff>172063</xdr:rowOff>
    </xdr:to>
    <xdr:sp macro="" textlink="">
      <xdr:nvSpPr>
        <xdr:cNvPr id="6" name="Oval 8">
          <a:extLst>
            <a:ext uri="{FF2B5EF4-FFF2-40B4-BE49-F238E27FC236}">
              <a16:creationId xmlns:a16="http://schemas.microsoft.com/office/drawing/2014/main" id="{ABCB84E2-D73E-45D3-B829-017ABF740AAD}"/>
            </a:ext>
          </a:extLst>
        </xdr:cNvPr>
        <xdr:cNvSpPr>
          <a:spLocks noChangeArrowheads="1"/>
        </xdr:cNvSpPr>
      </xdr:nvSpPr>
      <xdr:spPr bwMode="auto">
        <a:xfrm>
          <a:off x="1460499" y="95456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69</xdr:row>
      <xdr:rowOff>7937</xdr:rowOff>
    </xdr:from>
    <xdr:to>
      <xdr:col>7</xdr:col>
      <xdr:colOff>185737</xdr:colOff>
      <xdr:row>70</xdr:row>
      <xdr:rowOff>0</xdr:rowOff>
    </xdr:to>
    <xdr:sp macro="" textlink="">
      <xdr:nvSpPr>
        <xdr:cNvPr id="7" name="Oval 9">
          <a:extLst>
            <a:ext uri="{FF2B5EF4-FFF2-40B4-BE49-F238E27FC236}">
              <a16:creationId xmlns:a16="http://schemas.microsoft.com/office/drawing/2014/main" id="{D699BFB6-9459-4EFE-9843-5A3232606679}"/>
            </a:ext>
          </a:extLst>
        </xdr:cNvPr>
        <xdr:cNvSpPr>
          <a:spLocks noChangeArrowheads="1"/>
        </xdr:cNvSpPr>
      </xdr:nvSpPr>
      <xdr:spPr bwMode="auto">
        <a:xfrm>
          <a:off x="2481263" y="95615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69</xdr:row>
      <xdr:rowOff>7937</xdr:rowOff>
    </xdr:from>
    <xdr:to>
      <xdr:col>11</xdr:col>
      <xdr:colOff>611</xdr:colOff>
      <xdr:row>70</xdr:row>
      <xdr:rowOff>9525</xdr:rowOff>
    </xdr:to>
    <xdr:sp macro="" textlink="">
      <xdr:nvSpPr>
        <xdr:cNvPr id="8" name="Oval 10">
          <a:extLst>
            <a:ext uri="{FF2B5EF4-FFF2-40B4-BE49-F238E27FC236}">
              <a16:creationId xmlns:a16="http://schemas.microsoft.com/office/drawing/2014/main" id="{55476D73-1424-4E1D-80B6-08776D50027A}"/>
            </a:ext>
          </a:extLst>
        </xdr:cNvPr>
        <xdr:cNvSpPr>
          <a:spLocks noChangeArrowheads="1"/>
        </xdr:cNvSpPr>
      </xdr:nvSpPr>
      <xdr:spPr bwMode="auto">
        <a:xfrm>
          <a:off x="3852861" y="95615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71</xdr:row>
      <xdr:rowOff>0</xdr:rowOff>
    </xdr:from>
    <xdr:to>
      <xdr:col>0</xdr:col>
      <xdr:colOff>316525</xdr:colOff>
      <xdr:row>72</xdr:row>
      <xdr:rowOff>8358</xdr:rowOff>
    </xdr:to>
    <xdr:sp macro="" textlink="">
      <xdr:nvSpPr>
        <xdr:cNvPr id="9" name="楕円 8">
          <a:extLst>
            <a:ext uri="{FF2B5EF4-FFF2-40B4-BE49-F238E27FC236}">
              <a16:creationId xmlns:a16="http://schemas.microsoft.com/office/drawing/2014/main" id="{CE93187A-817C-4AF8-9036-F1BC9F7D08D5}"/>
            </a:ext>
          </a:extLst>
        </xdr:cNvPr>
        <xdr:cNvSpPr>
          <a:spLocks noChangeAspect="1"/>
        </xdr:cNvSpPr>
      </xdr:nvSpPr>
      <xdr:spPr bwMode="auto">
        <a:xfrm>
          <a:off x="136525" y="99060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70</xdr:row>
      <xdr:rowOff>159875</xdr:rowOff>
    </xdr:from>
    <xdr:to>
      <xdr:col>4</xdr:col>
      <xdr:colOff>395899</xdr:colOff>
      <xdr:row>71</xdr:row>
      <xdr:rowOff>169789</xdr:rowOff>
    </xdr:to>
    <xdr:sp macro="" textlink="">
      <xdr:nvSpPr>
        <xdr:cNvPr id="10" name="楕円 9">
          <a:extLst>
            <a:ext uri="{FF2B5EF4-FFF2-40B4-BE49-F238E27FC236}">
              <a16:creationId xmlns:a16="http://schemas.microsoft.com/office/drawing/2014/main" id="{EDF46CE9-2E66-4615-8267-8C27C9CEEDA9}"/>
            </a:ext>
          </a:extLst>
        </xdr:cNvPr>
        <xdr:cNvSpPr>
          <a:spLocks noChangeAspect="1"/>
        </xdr:cNvSpPr>
      </xdr:nvSpPr>
      <xdr:spPr bwMode="auto">
        <a:xfrm>
          <a:off x="1854199" y="98944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71</xdr:row>
      <xdr:rowOff>7938</xdr:rowOff>
    </xdr:from>
    <xdr:to>
      <xdr:col>10</xdr:col>
      <xdr:colOff>455250</xdr:colOff>
      <xdr:row>71</xdr:row>
      <xdr:rowOff>156173</xdr:rowOff>
    </xdr:to>
    <xdr:sp macro="" textlink="">
      <xdr:nvSpPr>
        <xdr:cNvPr id="11" name="楕円 10">
          <a:extLst>
            <a:ext uri="{FF2B5EF4-FFF2-40B4-BE49-F238E27FC236}">
              <a16:creationId xmlns:a16="http://schemas.microsoft.com/office/drawing/2014/main" id="{6426809C-FE48-4113-9811-02D1319A109D}"/>
            </a:ext>
          </a:extLst>
        </xdr:cNvPr>
        <xdr:cNvSpPr>
          <a:spLocks noChangeAspect="1"/>
        </xdr:cNvSpPr>
      </xdr:nvSpPr>
      <xdr:spPr bwMode="auto">
        <a:xfrm>
          <a:off x="3619500" y="99139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65</xdr:row>
      <xdr:rowOff>38101</xdr:rowOff>
    </xdr:from>
    <xdr:to>
      <xdr:col>12</xdr:col>
      <xdr:colOff>303832</xdr:colOff>
      <xdr:row>67</xdr:row>
      <xdr:rowOff>3789</xdr:rowOff>
    </xdr:to>
    <xdr:sp macro="" textlink="">
      <xdr:nvSpPr>
        <xdr:cNvPr id="12" name="Oval 5">
          <a:extLst>
            <a:ext uri="{FF2B5EF4-FFF2-40B4-BE49-F238E27FC236}">
              <a16:creationId xmlns:a16="http://schemas.microsoft.com/office/drawing/2014/main" id="{3671C99D-61D5-49DD-88A8-1D51FABD7E22}"/>
            </a:ext>
          </a:extLst>
        </xdr:cNvPr>
        <xdr:cNvSpPr>
          <a:spLocks noChangeArrowheads="1"/>
        </xdr:cNvSpPr>
      </xdr:nvSpPr>
      <xdr:spPr bwMode="auto">
        <a:xfrm>
          <a:off x="4657732" y="92011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69</xdr:row>
      <xdr:rowOff>15874</xdr:rowOff>
    </xdr:from>
    <xdr:to>
      <xdr:col>13</xdr:col>
      <xdr:colOff>21249</xdr:colOff>
      <xdr:row>70</xdr:row>
      <xdr:rowOff>17462</xdr:rowOff>
    </xdr:to>
    <xdr:sp macro="" textlink="">
      <xdr:nvSpPr>
        <xdr:cNvPr id="13" name="Oval 10">
          <a:extLst>
            <a:ext uri="{FF2B5EF4-FFF2-40B4-BE49-F238E27FC236}">
              <a16:creationId xmlns:a16="http://schemas.microsoft.com/office/drawing/2014/main" id="{AAFE99D6-E5DB-46AC-8AF7-46BB5FB5F79A}"/>
            </a:ext>
          </a:extLst>
        </xdr:cNvPr>
        <xdr:cNvSpPr>
          <a:spLocks noChangeArrowheads="1"/>
        </xdr:cNvSpPr>
      </xdr:nvSpPr>
      <xdr:spPr bwMode="auto">
        <a:xfrm>
          <a:off x="5407024" y="95694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14</xdr:col>
      <xdr:colOff>0</xdr:colOff>
      <xdr:row>15</xdr:row>
      <xdr:rowOff>90487</xdr:rowOff>
    </xdr:from>
    <xdr:to>
      <xdr:col>15</xdr:col>
      <xdr:colOff>0</xdr:colOff>
      <xdr:row>17</xdr:row>
      <xdr:rowOff>33337</xdr:rowOff>
    </xdr:to>
    <xdr:sp macro="" textlink="">
      <xdr:nvSpPr>
        <xdr:cNvPr id="14" name="テキスト ボックス 13">
          <a:extLst>
            <a:ext uri="{FF2B5EF4-FFF2-40B4-BE49-F238E27FC236}">
              <a16:creationId xmlns:a16="http://schemas.microsoft.com/office/drawing/2014/main" id="{0883D18E-D0A2-4A25-ADFE-E8D428B9A205}"/>
            </a:ext>
          </a:extLst>
        </xdr:cNvPr>
        <xdr:cNvSpPr txBox="1"/>
      </xdr:nvSpPr>
      <xdr:spPr>
        <a:xfrm>
          <a:off x="6610350" y="29670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18</xdr:row>
      <xdr:rowOff>95248</xdr:rowOff>
    </xdr:from>
    <xdr:to>
      <xdr:col>15</xdr:col>
      <xdr:colOff>0</xdr:colOff>
      <xdr:row>20</xdr:row>
      <xdr:rowOff>38098</xdr:rowOff>
    </xdr:to>
    <xdr:sp macro="" textlink="">
      <xdr:nvSpPr>
        <xdr:cNvPr id="15" name="テキスト ボックス 14">
          <a:extLst>
            <a:ext uri="{FF2B5EF4-FFF2-40B4-BE49-F238E27FC236}">
              <a16:creationId xmlns:a16="http://schemas.microsoft.com/office/drawing/2014/main" id="{DF27F8C5-1DFC-4CFA-8BE9-7ABF1A941359}"/>
            </a:ext>
          </a:extLst>
        </xdr:cNvPr>
        <xdr:cNvSpPr txBox="1"/>
      </xdr:nvSpPr>
      <xdr:spPr>
        <a:xfrm>
          <a:off x="6610350" y="33432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21</xdr:row>
      <xdr:rowOff>90487</xdr:rowOff>
    </xdr:from>
    <xdr:to>
      <xdr:col>15</xdr:col>
      <xdr:colOff>0</xdr:colOff>
      <xdr:row>23</xdr:row>
      <xdr:rowOff>33337</xdr:rowOff>
    </xdr:to>
    <xdr:sp macro="" textlink="">
      <xdr:nvSpPr>
        <xdr:cNvPr id="16" name="テキスト ボックス 15">
          <a:extLst>
            <a:ext uri="{FF2B5EF4-FFF2-40B4-BE49-F238E27FC236}">
              <a16:creationId xmlns:a16="http://schemas.microsoft.com/office/drawing/2014/main" id="{F44059A5-234C-4AC4-9671-7AFE2929B87E}"/>
            </a:ext>
          </a:extLst>
        </xdr:cNvPr>
        <xdr:cNvSpPr txBox="1"/>
      </xdr:nvSpPr>
      <xdr:spPr>
        <a:xfrm>
          <a:off x="6610350" y="37099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24</xdr:row>
      <xdr:rowOff>95248</xdr:rowOff>
    </xdr:from>
    <xdr:to>
      <xdr:col>15</xdr:col>
      <xdr:colOff>0</xdr:colOff>
      <xdr:row>26</xdr:row>
      <xdr:rowOff>38098</xdr:rowOff>
    </xdr:to>
    <xdr:sp macro="" textlink="">
      <xdr:nvSpPr>
        <xdr:cNvPr id="17" name="テキスト ボックス 16">
          <a:extLst>
            <a:ext uri="{FF2B5EF4-FFF2-40B4-BE49-F238E27FC236}">
              <a16:creationId xmlns:a16="http://schemas.microsoft.com/office/drawing/2014/main" id="{749D6E85-79C1-47C0-8EBD-12C90830F9EC}"/>
            </a:ext>
          </a:extLst>
        </xdr:cNvPr>
        <xdr:cNvSpPr txBox="1"/>
      </xdr:nvSpPr>
      <xdr:spPr>
        <a:xfrm>
          <a:off x="6610350" y="40862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27</xdr:row>
      <xdr:rowOff>90487</xdr:rowOff>
    </xdr:from>
    <xdr:to>
      <xdr:col>15</xdr:col>
      <xdr:colOff>0</xdr:colOff>
      <xdr:row>29</xdr:row>
      <xdr:rowOff>33337</xdr:rowOff>
    </xdr:to>
    <xdr:sp macro="" textlink="">
      <xdr:nvSpPr>
        <xdr:cNvPr id="18" name="テキスト ボックス 17">
          <a:extLst>
            <a:ext uri="{FF2B5EF4-FFF2-40B4-BE49-F238E27FC236}">
              <a16:creationId xmlns:a16="http://schemas.microsoft.com/office/drawing/2014/main" id="{154D6EDE-6E78-45E1-BC60-1C227F995C70}"/>
            </a:ext>
          </a:extLst>
        </xdr:cNvPr>
        <xdr:cNvSpPr txBox="1"/>
      </xdr:nvSpPr>
      <xdr:spPr>
        <a:xfrm>
          <a:off x="6610350" y="44529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30</xdr:row>
      <xdr:rowOff>95248</xdr:rowOff>
    </xdr:from>
    <xdr:to>
      <xdr:col>15</xdr:col>
      <xdr:colOff>0</xdr:colOff>
      <xdr:row>32</xdr:row>
      <xdr:rowOff>38098</xdr:rowOff>
    </xdr:to>
    <xdr:sp macro="" textlink="">
      <xdr:nvSpPr>
        <xdr:cNvPr id="19" name="テキスト ボックス 18">
          <a:extLst>
            <a:ext uri="{FF2B5EF4-FFF2-40B4-BE49-F238E27FC236}">
              <a16:creationId xmlns:a16="http://schemas.microsoft.com/office/drawing/2014/main" id="{586A66E5-37C6-4ADD-9C20-D6C09E004A01}"/>
            </a:ext>
          </a:extLst>
        </xdr:cNvPr>
        <xdr:cNvSpPr txBox="1"/>
      </xdr:nvSpPr>
      <xdr:spPr>
        <a:xfrm>
          <a:off x="6610350" y="48291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33</xdr:row>
      <xdr:rowOff>90487</xdr:rowOff>
    </xdr:from>
    <xdr:to>
      <xdr:col>15</xdr:col>
      <xdr:colOff>0</xdr:colOff>
      <xdr:row>35</xdr:row>
      <xdr:rowOff>33337</xdr:rowOff>
    </xdr:to>
    <xdr:sp macro="" textlink="">
      <xdr:nvSpPr>
        <xdr:cNvPr id="20" name="テキスト ボックス 19">
          <a:extLst>
            <a:ext uri="{FF2B5EF4-FFF2-40B4-BE49-F238E27FC236}">
              <a16:creationId xmlns:a16="http://schemas.microsoft.com/office/drawing/2014/main" id="{F3AD345B-D8FA-4CA7-866E-9B5B47F461A2}"/>
            </a:ext>
          </a:extLst>
        </xdr:cNvPr>
        <xdr:cNvSpPr txBox="1"/>
      </xdr:nvSpPr>
      <xdr:spPr>
        <a:xfrm>
          <a:off x="6610350" y="51958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36</xdr:row>
      <xdr:rowOff>95248</xdr:rowOff>
    </xdr:from>
    <xdr:to>
      <xdr:col>15</xdr:col>
      <xdr:colOff>0</xdr:colOff>
      <xdr:row>38</xdr:row>
      <xdr:rowOff>38098</xdr:rowOff>
    </xdr:to>
    <xdr:sp macro="" textlink="">
      <xdr:nvSpPr>
        <xdr:cNvPr id="21" name="テキスト ボックス 20">
          <a:extLst>
            <a:ext uri="{FF2B5EF4-FFF2-40B4-BE49-F238E27FC236}">
              <a16:creationId xmlns:a16="http://schemas.microsoft.com/office/drawing/2014/main" id="{C7CAE92B-111D-480E-AF74-92D539E64DA4}"/>
            </a:ext>
          </a:extLst>
        </xdr:cNvPr>
        <xdr:cNvSpPr txBox="1"/>
      </xdr:nvSpPr>
      <xdr:spPr>
        <a:xfrm>
          <a:off x="6610350" y="55721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39</xdr:row>
      <xdr:rowOff>90487</xdr:rowOff>
    </xdr:from>
    <xdr:to>
      <xdr:col>15</xdr:col>
      <xdr:colOff>0</xdr:colOff>
      <xdr:row>41</xdr:row>
      <xdr:rowOff>33337</xdr:rowOff>
    </xdr:to>
    <xdr:sp macro="" textlink="">
      <xdr:nvSpPr>
        <xdr:cNvPr id="22" name="テキスト ボックス 21">
          <a:extLst>
            <a:ext uri="{FF2B5EF4-FFF2-40B4-BE49-F238E27FC236}">
              <a16:creationId xmlns:a16="http://schemas.microsoft.com/office/drawing/2014/main" id="{62FB782C-C489-4CE8-A116-3F232350F9F2}"/>
            </a:ext>
          </a:extLst>
        </xdr:cNvPr>
        <xdr:cNvSpPr txBox="1"/>
      </xdr:nvSpPr>
      <xdr:spPr>
        <a:xfrm>
          <a:off x="6610350" y="59388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42</xdr:row>
      <xdr:rowOff>95248</xdr:rowOff>
    </xdr:from>
    <xdr:to>
      <xdr:col>15</xdr:col>
      <xdr:colOff>0</xdr:colOff>
      <xdr:row>44</xdr:row>
      <xdr:rowOff>38098</xdr:rowOff>
    </xdr:to>
    <xdr:sp macro="" textlink="">
      <xdr:nvSpPr>
        <xdr:cNvPr id="23" name="テキスト ボックス 22">
          <a:extLst>
            <a:ext uri="{FF2B5EF4-FFF2-40B4-BE49-F238E27FC236}">
              <a16:creationId xmlns:a16="http://schemas.microsoft.com/office/drawing/2014/main" id="{969FF3C6-E4DC-48DA-8B86-0A128FC9A5E1}"/>
            </a:ext>
          </a:extLst>
        </xdr:cNvPr>
        <xdr:cNvSpPr txBox="1"/>
      </xdr:nvSpPr>
      <xdr:spPr>
        <a:xfrm>
          <a:off x="6610350" y="63150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45</xdr:row>
      <xdr:rowOff>90487</xdr:rowOff>
    </xdr:from>
    <xdr:to>
      <xdr:col>15</xdr:col>
      <xdr:colOff>0</xdr:colOff>
      <xdr:row>47</xdr:row>
      <xdr:rowOff>33337</xdr:rowOff>
    </xdr:to>
    <xdr:sp macro="" textlink="">
      <xdr:nvSpPr>
        <xdr:cNvPr id="24" name="テキスト ボックス 23">
          <a:extLst>
            <a:ext uri="{FF2B5EF4-FFF2-40B4-BE49-F238E27FC236}">
              <a16:creationId xmlns:a16="http://schemas.microsoft.com/office/drawing/2014/main" id="{02F4AEA1-971A-4FBC-96BA-E0E61687301D}"/>
            </a:ext>
          </a:extLst>
        </xdr:cNvPr>
        <xdr:cNvSpPr txBox="1"/>
      </xdr:nvSpPr>
      <xdr:spPr>
        <a:xfrm>
          <a:off x="6610350" y="66817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48</xdr:row>
      <xdr:rowOff>95248</xdr:rowOff>
    </xdr:from>
    <xdr:to>
      <xdr:col>15</xdr:col>
      <xdr:colOff>0</xdr:colOff>
      <xdr:row>50</xdr:row>
      <xdr:rowOff>38098</xdr:rowOff>
    </xdr:to>
    <xdr:sp macro="" textlink="">
      <xdr:nvSpPr>
        <xdr:cNvPr id="25" name="テキスト ボックス 24">
          <a:extLst>
            <a:ext uri="{FF2B5EF4-FFF2-40B4-BE49-F238E27FC236}">
              <a16:creationId xmlns:a16="http://schemas.microsoft.com/office/drawing/2014/main" id="{EEFC5EC4-FB29-4A79-BF82-670496C56628}"/>
            </a:ext>
          </a:extLst>
        </xdr:cNvPr>
        <xdr:cNvSpPr txBox="1"/>
      </xdr:nvSpPr>
      <xdr:spPr>
        <a:xfrm>
          <a:off x="6610350" y="70580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51</xdr:row>
      <xdr:rowOff>90487</xdr:rowOff>
    </xdr:from>
    <xdr:to>
      <xdr:col>15</xdr:col>
      <xdr:colOff>0</xdr:colOff>
      <xdr:row>53</xdr:row>
      <xdr:rowOff>33337</xdr:rowOff>
    </xdr:to>
    <xdr:sp macro="" textlink="">
      <xdr:nvSpPr>
        <xdr:cNvPr id="26" name="テキスト ボックス 25">
          <a:extLst>
            <a:ext uri="{FF2B5EF4-FFF2-40B4-BE49-F238E27FC236}">
              <a16:creationId xmlns:a16="http://schemas.microsoft.com/office/drawing/2014/main" id="{1F23E47C-3091-4E9C-A6C8-FED34DCAC32F}"/>
            </a:ext>
          </a:extLst>
        </xdr:cNvPr>
        <xdr:cNvSpPr txBox="1"/>
      </xdr:nvSpPr>
      <xdr:spPr>
        <a:xfrm>
          <a:off x="6610350" y="74247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54</xdr:row>
      <xdr:rowOff>95248</xdr:rowOff>
    </xdr:from>
    <xdr:to>
      <xdr:col>15</xdr:col>
      <xdr:colOff>0</xdr:colOff>
      <xdr:row>56</xdr:row>
      <xdr:rowOff>38098</xdr:rowOff>
    </xdr:to>
    <xdr:sp macro="" textlink="">
      <xdr:nvSpPr>
        <xdr:cNvPr id="27" name="テキスト ボックス 26">
          <a:extLst>
            <a:ext uri="{FF2B5EF4-FFF2-40B4-BE49-F238E27FC236}">
              <a16:creationId xmlns:a16="http://schemas.microsoft.com/office/drawing/2014/main" id="{8076C3E4-31BF-4074-8841-9E81BFB0F5D9}"/>
            </a:ext>
          </a:extLst>
        </xdr:cNvPr>
        <xdr:cNvSpPr txBox="1"/>
      </xdr:nvSpPr>
      <xdr:spPr>
        <a:xfrm>
          <a:off x="6610350" y="78009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57</xdr:row>
      <xdr:rowOff>90487</xdr:rowOff>
    </xdr:from>
    <xdr:to>
      <xdr:col>15</xdr:col>
      <xdr:colOff>0</xdr:colOff>
      <xdr:row>59</xdr:row>
      <xdr:rowOff>33337</xdr:rowOff>
    </xdr:to>
    <xdr:sp macro="" textlink="">
      <xdr:nvSpPr>
        <xdr:cNvPr id="28" name="テキスト ボックス 27">
          <a:extLst>
            <a:ext uri="{FF2B5EF4-FFF2-40B4-BE49-F238E27FC236}">
              <a16:creationId xmlns:a16="http://schemas.microsoft.com/office/drawing/2014/main" id="{81391BD9-B6FD-47A2-B72F-247BC297F773}"/>
            </a:ext>
          </a:extLst>
        </xdr:cNvPr>
        <xdr:cNvSpPr txBox="1"/>
      </xdr:nvSpPr>
      <xdr:spPr>
        <a:xfrm>
          <a:off x="6610350" y="81676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60</xdr:row>
      <xdr:rowOff>95248</xdr:rowOff>
    </xdr:from>
    <xdr:to>
      <xdr:col>15</xdr:col>
      <xdr:colOff>0</xdr:colOff>
      <xdr:row>62</xdr:row>
      <xdr:rowOff>38098</xdr:rowOff>
    </xdr:to>
    <xdr:sp macro="" textlink="">
      <xdr:nvSpPr>
        <xdr:cNvPr id="29" name="テキスト ボックス 28">
          <a:extLst>
            <a:ext uri="{FF2B5EF4-FFF2-40B4-BE49-F238E27FC236}">
              <a16:creationId xmlns:a16="http://schemas.microsoft.com/office/drawing/2014/main" id="{8E287F45-9694-44BB-AC58-D84C2A9D78AD}"/>
            </a:ext>
          </a:extLst>
        </xdr:cNvPr>
        <xdr:cNvSpPr txBox="1"/>
      </xdr:nvSpPr>
      <xdr:spPr>
        <a:xfrm>
          <a:off x="6610350" y="85439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0</xdr:col>
      <xdr:colOff>161924</xdr:colOff>
      <xdr:row>149</xdr:row>
      <xdr:rowOff>0</xdr:rowOff>
    </xdr:from>
    <xdr:to>
      <xdr:col>0</xdr:col>
      <xdr:colOff>341924</xdr:colOff>
      <xdr:row>150</xdr:row>
      <xdr:rowOff>5375</xdr:rowOff>
    </xdr:to>
    <xdr:sp macro="" textlink="">
      <xdr:nvSpPr>
        <xdr:cNvPr id="30" name="Oval 3">
          <a:extLst>
            <a:ext uri="{FF2B5EF4-FFF2-40B4-BE49-F238E27FC236}">
              <a16:creationId xmlns:a16="http://schemas.microsoft.com/office/drawing/2014/main" id="{8D111BF6-CCAB-4367-B752-B9D1CF3F6A2C}"/>
            </a:ext>
          </a:extLst>
        </xdr:cNvPr>
        <xdr:cNvSpPr>
          <a:spLocks noChangeArrowheads="1"/>
        </xdr:cNvSpPr>
      </xdr:nvSpPr>
      <xdr:spPr bwMode="auto">
        <a:xfrm>
          <a:off x="161924" y="92011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148</xdr:row>
      <xdr:rowOff>39686</xdr:rowOff>
    </xdr:from>
    <xdr:to>
      <xdr:col>4</xdr:col>
      <xdr:colOff>13312</xdr:colOff>
      <xdr:row>150</xdr:row>
      <xdr:rowOff>5374</xdr:rowOff>
    </xdr:to>
    <xdr:sp macro="" textlink="">
      <xdr:nvSpPr>
        <xdr:cNvPr id="31" name="Oval 4">
          <a:extLst>
            <a:ext uri="{FF2B5EF4-FFF2-40B4-BE49-F238E27FC236}">
              <a16:creationId xmlns:a16="http://schemas.microsoft.com/office/drawing/2014/main" id="{57B823CC-557F-4859-9FEA-096570696CA0}"/>
            </a:ext>
          </a:extLst>
        </xdr:cNvPr>
        <xdr:cNvSpPr>
          <a:spLocks noChangeArrowheads="1"/>
        </xdr:cNvSpPr>
      </xdr:nvSpPr>
      <xdr:spPr bwMode="auto">
        <a:xfrm>
          <a:off x="1471612" y="92027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148</xdr:row>
      <xdr:rowOff>36513</xdr:rowOff>
    </xdr:from>
    <xdr:to>
      <xdr:col>9</xdr:col>
      <xdr:colOff>492738</xdr:colOff>
      <xdr:row>150</xdr:row>
      <xdr:rowOff>2201</xdr:rowOff>
    </xdr:to>
    <xdr:sp macro="" textlink="">
      <xdr:nvSpPr>
        <xdr:cNvPr id="32" name="Oval 5">
          <a:extLst>
            <a:ext uri="{FF2B5EF4-FFF2-40B4-BE49-F238E27FC236}">
              <a16:creationId xmlns:a16="http://schemas.microsoft.com/office/drawing/2014/main" id="{2F00066F-F22B-4633-AB27-2067037CBEAE}"/>
            </a:ext>
          </a:extLst>
        </xdr:cNvPr>
        <xdr:cNvSpPr>
          <a:spLocks noChangeArrowheads="1"/>
        </xdr:cNvSpPr>
      </xdr:nvSpPr>
      <xdr:spPr bwMode="auto">
        <a:xfrm>
          <a:off x="3332163" y="91995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151</xdr:row>
      <xdr:rowOff>134937</xdr:rowOff>
    </xdr:from>
    <xdr:to>
      <xdr:col>0</xdr:col>
      <xdr:colOff>341925</xdr:colOff>
      <xdr:row>152</xdr:row>
      <xdr:rowOff>172062</xdr:rowOff>
    </xdr:to>
    <xdr:sp macro="" textlink="">
      <xdr:nvSpPr>
        <xdr:cNvPr id="33" name="Oval 7">
          <a:extLst>
            <a:ext uri="{FF2B5EF4-FFF2-40B4-BE49-F238E27FC236}">
              <a16:creationId xmlns:a16="http://schemas.microsoft.com/office/drawing/2014/main" id="{B23B5738-900F-4BF3-89F6-B7BC649F4E46}"/>
            </a:ext>
          </a:extLst>
        </xdr:cNvPr>
        <xdr:cNvSpPr>
          <a:spLocks noChangeArrowheads="1"/>
        </xdr:cNvSpPr>
      </xdr:nvSpPr>
      <xdr:spPr bwMode="auto">
        <a:xfrm>
          <a:off x="161925" y="95456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151</xdr:row>
      <xdr:rowOff>134938</xdr:rowOff>
    </xdr:from>
    <xdr:to>
      <xdr:col>4</xdr:col>
      <xdr:colOff>2199</xdr:colOff>
      <xdr:row>152</xdr:row>
      <xdr:rowOff>172063</xdr:rowOff>
    </xdr:to>
    <xdr:sp macro="" textlink="">
      <xdr:nvSpPr>
        <xdr:cNvPr id="34" name="Oval 8">
          <a:extLst>
            <a:ext uri="{FF2B5EF4-FFF2-40B4-BE49-F238E27FC236}">
              <a16:creationId xmlns:a16="http://schemas.microsoft.com/office/drawing/2014/main" id="{A5CEE37C-5DCE-424E-8055-DD7E70AB23D2}"/>
            </a:ext>
          </a:extLst>
        </xdr:cNvPr>
        <xdr:cNvSpPr>
          <a:spLocks noChangeArrowheads="1"/>
        </xdr:cNvSpPr>
      </xdr:nvSpPr>
      <xdr:spPr bwMode="auto">
        <a:xfrm>
          <a:off x="1460499" y="95456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152</xdr:row>
      <xdr:rowOff>7937</xdr:rowOff>
    </xdr:from>
    <xdr:to>
      <xdr:col>7</xdr:col>
      <xdr:colOff>185737</xdr:colOff>
      <xdr:row>153</xdr:row>
      <xdr:rowOff>0</xdr:rowOff>
    </xdr:to>
    <xdr:sp macro="" textlink="">
      <xdr:nvSpPr>
        <xdr:cNvPr id="35" name="Oval 9">
          <a:extLst>
            <a:ext uri="{FF2B5EF4-FFF2-40B4-BE49-F238E27FC236}">
              <a16:creationId xmlns:a16="http://schemas.microsoft.com/office/drawing/2014/main" id="{E4AF6F42-2BE5-4765-8F85-A89060C61762}"/>
            </a:ext>
          </a:extLst>
        </xdr:cNvPr>
        <xdr:cNvSpPr>
          <a:spLocks noChangeArrowheads="1"/>
        </xdr:cNvSpPr>
      </xdr:nvSpPr>
      <xdr:spPr bwMode="auto">
        <a:xfrm>
          <a:off x="2481263" y="95615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152</xdr:row>
      <xdr:rowOff>7937</xdr:rowOff>
    </xdr:from>
    <xdr:to>
      <xdr:col>11</xdr:col>
      <xdr:colOff>611</xdr:colOff>
      <xdr:row>153</xdr:row>
      <xdr:rowOff>9525</xdr:rowOff>
    </xdr:to>
    <xdr:sp macro="" textlink="">
      <xdr:nvSpPr>
        <xdr:cNvPr id="36" name="Oval 10">
          <a:extLst>
            <a:ext uri="{FF2B5EF4-FFF2-40B4-BE49-F238E27FC236}">
              <a16:creationId xmlns:a16="http://schemas.microsoft.com/office/drawing/2014/main" id="{D618DA44-4FE9-4E6B-A189-7D79F87BB530}"/>
            </a:ext>
          </a:extLst>
        </xdr:cNvPr>
        <xdr:cNvSpPr>
          <a:spLocks noChangeArrowheads="1"/>
        </xdr:cNvSpPr>
      </xdr:nvSpPr>
      <xdr:spPr bwMode="auto">
        <a:xfrm>
          <a:off x="3852861" y="95615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154</xdr:row>
      <xdr:rowOff>0</xdr:rowOff>
    </xdr:from>
    <xdr:to>
      <xdr:col>0</xdr:col>
      <xdr:colOff>316525</xdr:colOff>
      <xdr:row>155</xdr:row>
      <xdr:rowOff>8358</xdr:rowOff>
    </xdr:to>
    <xdr:sp macro="" textlink="">
      <xdr:nvSpPr>
        <xdr:cNvPr id="37" name="楕円 36">
          <a:extLst>
            <a:ext uri="{FF2B5EF4-FFF2-40B4-BE49-F238E27FC236}">
              <a16:creationId xmlns:a16="http://schemas.microsoft.com/office/drawing/2014/main" id="{F548B5E6-C248-4EA5-9037-C1AE48071D53}"/>
            </a:ext>
          </a:extLst>
        </xdr:cNvPr>
        <xdr:cNvSpPr>
          <a:spLocks noChangeAspect="1"/>
        </xdr:cNvSpPr>
      </xdr:nvSpPr>
      <xdr:spPr bwMode="auto">
        <a:xfrm>
          <a:off x="136525" y="99060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153</xdr:row>
      <xdr:rowOff>159875</xdr:rowOff>
    </xdr:from>
    <xdr:to>
      <xdr:col>4</xdr:col>
      <xdr:colOff>395899</xdr:colOff>
      <xdr:row>154</xdr:row>
      <xdr:rowOff>169789</xdr:rowOff>
    </xdr:to>
    <xdr:sp macro="" textlink="">
      <xdr:nvSpPr>
        <xdr:cNvPr id="38" name="楕円 37">
          <a:extLst>
            <a:ext uri="{FF2B5EF4-FFF2-40B4-BE49-F238E27FC236}">
              <a16:creationId xmlns:a16="http://schemas.microsoft.com/office/drawing/2014/main" id="{2841A497-97A1-4898-8E20-E17E82BF9729}"/>
            </a:ext>
          </a:extLst>
        </xdr:cNvPr>
        <xdr:cNvSpPr>
          <a:spLocks noChangeAspect="1"/>
        </xdr:cNvSpPr>
      </xdr:nvSpPr>
      <xdr:spPr bwMode="auto">
        <a:xfrm>
          <a:off x="1854199" y="98944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154</xdr:row>
      <xdr:rowOff>7938</xdr:rowOff>
    </xdr:from>
    <xdr:to>
      <xdr:col>10</xdr:col>
      <xdr:colOff>455250</xdr:colOff>
      <xdr:row>154</xdr:row>
      <xdr:rowOff>156173</xdr:rowOff>
    </xdr:to>
    <xdr:sp macro="" textlink="">
      <xdr:nvSpPr>
        <xdr:cNvPr id="39" name="楕円 38">
          <a:extLst>
            <a:ext uri="{FF2B5EF4-FFF2-40B4-BE49-F238E27FC236}">
              <a16:creationId xmlns:a16="http://schemas.microsoft.com/office/drawing/2014/main" id="{24EA283E-F66A-43DD-8758-D0DD2F976E8F}"/>
            </a:ext>
          </a:extLst>
        </xdr:cNvPr>
        <xdr:cNvSpPr>
          <a:spLocks noChangeAspect="1"/>
        </xdr:cNvSpPr>
      </xdr:nvSpPr>
      <xdr:spPr bwMode="auto">
        <a:xfrm>
          <a:off x="3619500" y="99139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148</xdr:row>
      <xdr:rowOff>38101</xdr:rowOff>
    </xdr:from>
    <xdr:to>
      <xdr:col>12</xdr:col>
      <xdr:colOff>303832</xdr:colOff>
      <xdr:row>150</xdr:row>
      <xdr:rowOff>3789</xdr:rowOff>
    </xdr:to>
    <xdr:sp macro="" textlink="">
      <xdr:nvSpPr>
        <xdr:cNvPr id="40" name="Oval 5">
          <a:extLst>
            <a:ext uri="{FF2B5EF4-FFF2-40B4-BE49-F238E27FC236}">
              <a16:creationId xmlns:a16="http://schemas.microsoft.com/office/drawing/2014/main" id="{76A804AB-DF9D-4C78-898B-DA0E37F16D75}"/>
            </a:ext>
          </a:extLst>
        </xdr:cNvPr>
        <xdr:cNvSpPr>
          <a:spLocks noChangeArrowheads="1"/>
        </xdr:cNvSpPr>
      </xdr:nvSpPr>
      <xdr:spPr bwMode="auto">
        <a:xfrm>
          <a:off x="4657732" y="92011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152</xdr:row>
      <xdr:rowOff>15874</xdr:rowOff>
    </xdr:from>
    <xdr:to>
      <xdr:col>13</xdr:col>
      <xdr:colOff>21249</xdr:colOff>
      <xdr:row>153</xdr:row>
      <xdr:rowOff>17462</xdr:rowOff>
    </xdr:to>
    <xdr:sp macro="" textlink="">
      <xdr:nvSpPr>
        <xdr:cNvPr id="41" name="Oval 10">
          <a:extLst>
            <a:ext uri="{FF2B5EF4-FFF2-40B4-BE49-F238E27FC236}">
              <a16:creationId xmlns:a16="http://schemas.microsoft.com/office/drawing/2014/main" id="{6332DA83-86AE-444C-AE99-2D74DD8F07EF}"/>
            </a:ext>
          </a:extLst>
        </xdr:cNvPr>
        <xdr:cNvSpPr>
          <a:spLocks noChangeArrowheads="1"/>
        </xdr:cNvSpPr>
      </xdr:nvSpPr>
      <xdr:spPr bwMode="auto">
        <a:xfrm>
          <a:off x="5407024" y="95694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14</xdr:col>
      <xdr:colOff>0</xdr:colOff>
      <xdr:row>98</xdr:row>
      <xdr:rowOff>90487</xdr:rowOff>
    </xdr:from>
    <xdr:to>
      <xdr:col>15</xdr:col>
      <xdr:colOff>0</xdr:colOff>
      <xdr:row>100</xdr:row>
      <xdr:rowOff>33337</xdr:rowOff>
    </xdr:to>
    <xdr:sp macro="" textlink="">
      <xdr:nvSpPr>
        <xdr:cNvPr id="42" name="テキスト ボックス 41">
          <a:extLst>
            <a:ext uri="{FF2B5EF4-FFF2-40B4-BE49-F238E27FC236}">
              <a16:creationId xmlns:a16="http://schemas.microsoft.com/office/drawing/2014/main" id="{03A01CC3-6028-4448-9D36-D808F16B7437}"/>
            </a:ext>
          </a:extLst>
        </xdr:cNvPr>
        <xdr:cNvSpPr txBox="1"/>
      </xdr:nvSpPr>
      <xdr:spPr>
        <a:xfrm>
          <a:off x="6610350" y="29670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101</xdr:row>
      <xdr:rowOff>95248</xdr:rowOff>
    </xdr:from>
    <xdr:to>
      <xdr:col>15</xdr:col>
      <xdr:colOff>0</xdr:colOff>
      <xdr:row>103</xdr:row>
      <xdr:rowOff>38098</xdr:rowOff>
    </xdr:to>
    <xdr:sp macro="" textlink="">
      <xdr:nvSpPr>
        <xdr:cNvPr id="43" name="テキスト ボックス 42">
          <a:extLst>
            <a:ext uri="{FF2B5EF4-FFF2-40B4-BE49-F238E27FC236}">
              <a16:creationId xmlns:a16="http://schemas.microsoft.com/office/drawing/2014/main" id="{6F8744FC-0B50-45C4-8494-ABB02B888A20}"/>
            </a:ext>
          </a:extLst>
        </xdr:cNvPr>
        <xdr:cNvSpPr txBox="1"/>
      </xdr:nvSpPr>
      <xdr:spPr>
        <a:xfrm>
          <a:off x="6610350" y="33432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104</xdr:row>
      <xdr:rowOff>90487</xdr:rowOff>
    </xdr:from>
    <xdr:to>
      <xdr:col>15</xdr:col>
      <xdr:colOff>0</xdr:colOff>
      <xdr:row>106</xdr:row>
      <xdr:rowOff>33337</xdr:rowOff>
    </xdr:to>
    <xdr:sp macro="" textlink="">
      <xdr:nvSpPr>
        <xdr:cNvPr id="44" name="テキスト ボックス 43">
          <a:extLst>
            <a:ext uri="{FF2B5EF4-FFF2-40B4-BE49-F238E27FC236}">
              <a16:creationId xmlns:a16="http://schemas.microsoft.com/office/drawing/2014/main" id="{F0E354F9-2EB3-483C-9B4A-CDD6FCC8E278}"/>
            </a:ext>
          </a:extLst>
        </xdr:cNvPr>
        <xdr:cNvSpPr txBox="1"/>
      </xdr:nvSpPr>
      <xdr:spPr>
        <a:xfrm>
          <a:off x="6610350" y="37099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107</xdr:row>
      <xdr:rowOff>95248</xdr:rowOff>
    </xdr:from>
    <xdr:to>
      <xdr:col>15</xdr:col>
      <xdr:colOff>0</xdr:colOff>
      <xdr:row>109</xdr:row>
      <xdr:rowOff>38098</xdr:rowOff>
    </xdr:to>
    <xdr:sp macro="" textlink="">
      <xdr:nvSpPr>
        <xdr:cNvPr id="45" name="テキスト ボックス 44">
          <a:extLst>
            <a:ext uri="{FF2B5EF4-FFF2-40B4-BE49-F238E27FC236}">
              <a16:creationId xmlns:a16="http://schemas.microsoft.com/office/drawing/2014/main" id="{7FA6856B-AFA8-49F6-831B-7501BA3D672F}"/>
            </a:ext>
          </a:extLst>
        </xdr:cNvPr>
        <xdr:cNvSpPr txBox="1"/>
      </xdr:nvSpPr>
      <xdr:spPr>
        <a:xfrm>
          <a:off x="6610350" y="40862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110</xdr:row>
      <xdr:rowOff>90487</xdr:rowOff>
    </xdr:from>
    <xdr:to>
      <xdr:col>15</xdr:col>
      <xdr:colOff>0</xdr:colOff>
      <xdr:row>112</xdr:row>
      <xdr:rowOff>33337</xdr:rowOff>
    </xdr:to>
    <xdr:sp macro="" textlink="">
      <xdr:nvSpPr>
        <xdr:cNvPr id="46" name="テキスト ボックス 45">
          <a:extLst>
            <a:ext uri="{FF2B5EF4-FFF2-40B4-BE49-F238E27FC236}">
              <a16:creationId xmlns:a16="http://schemas.microsoft.com/office/drawing/2014/main" id="{816D4020-7FF4-4BB0-8B01-DF382E368606}"/>
            </a:ext>
          </a:extLst>
        </xdr:cNvPr>
        <xdr:cNvSpPr txBox="1"/>
      </xdr:nvSpPr>
      <xdr:spPr>
        <a:xfrm>
          <a:off x="6610350" y="44529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113</xdr:row>
      <xdr:rowOff>95248</xdr:rowOff>
    </xdr:from>
    <xdr:to>
      <xdr:col>15</xdr:col>
      <xdr:colOff>0</xdr:colOff>
      <xdr:row>115</xdr:row>
      <xdr:rowOff>38098</xdr:rowOff>
    </xdr:to>
    <xdr:sp macro="" textlink="">
      <xdr:nvSpPr>
        <xdr:cNvPr id="47" name="テキスト ボックス 46">
          <a:extLst>
            <a:ext uri="{FF2B5EF4-FFF2-40B4-BE49-F238E27FC236}">
              <a16:creationId xmlns:a16="http://schemas.microsoft.com/office/drawing/2014/main" id="{5FABC4A3-51C9-48A4-954B-8715114CB7C5}"/>
            </a:ext>
          </a:extLst>
        </xdr:cNvPr>
        <xdr:cNvSpPr txBox="1"/>
      </xdr:nvSpPr>
      <xdr:spPr>
        <a:xfrm>
          <a:off x="6610350" y="48291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116</xdr:row>
      <xdr:rowOff>90487</xdr:rowOff>
    </xdr:from>
    <xdr:to>
      <xdr:col>15</xdr:col>
      <xdr:colOff>0</xdr:colOff>
      <xdr:row>118</xdr:row>
      <xdr:rowOff>33337</xdr:rowOff>
    </xdr:to>
    <xdr:sp macro="" textlink="">
      <xdr:nvSpPr>
        <xdr:cNvPr id="48" name="テキスト ボックス 47">
          <a:extLst>
            <a:ext uri="{FF2B5EF4-FFF2-40B4-BE49-F238E27FC236}">
              <a16:creationId xmlns:a16="http://schemas.microsoft.com/office/drawing/2014/main" id="{D17E0ABD-9043-4017-AA43-EF71922DB076}"/>
            </a:ext>
          </a:extLst>
        </xdr:cNvPr>
        <xdr:cNvSpPr txBox="1"/>
      </xdr:nvSpPr>
      <xdr:spPr>
        <a:xfrm>
          <a:off x="6610350" y="51958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119</xdr:row>
      <xdr:rowOff>95248</xdr:rowOff>
    </xdr:from>
    <xdr:to>
      <xdr:col>15</xdr:col>
      <xdr:colOff>0</xdr:colOff>
      <xdr:row>121</xdr:row>
      <xdr:rowOff>38098</xdr:rowOff>
    </xdr:to>
    <xdr:sp macro="" textlink="">
      <xdr:nvSpPr>
        <xdr:cNvPr id="49" name="テキスト ボックス 48">
          <a:extLst>
            <a:ext uri="{FF2B5EF4-FFF2-40B4-BE49-F238E27FC236}">
              <a16:creationId xmlns:a16="http://schemas.microsoft.com/office/drawing/2014/main" id="{02496CC9-E6C9-4835-8551-B525E5DF59EB}"/>
            </a:ext>
          </a:extLst>
        </xdr:cNvPr>
        <xdr:cNvSpPr txBox="1"/>
      </xdr:nvSpPr>
      <xdr:spPr>
        <a:xfrm>
          <a:off x="6610350" y="55721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122</xdr:row>
      <xdr:rowOff>90487</xdr:rowOff>
    </xdr:from>
    <xdr:to>
      <xdr:col>15</xdr:col>
      <xdr:colOff>0</xdr:colOff>
      <xdr:row>124</xdr:row>
      <xdr:rowOff>33337</xdr:rowOff>
    </xdr:to>
    <xdr:sp macro="" textlink="">
      <xdr:nvSpPr>
        <xdr:cNvPr id="50" name="テキスト ボックス 49">
          <a:extLst>
            <a:ext uri="{FF2B5EF4-FFF2-40B4-BE49-F238E27FC236}">
              <a16:creationId xmlns:a16="http://schemas.microsoft.com/office/drawing/2014/main" id="{45EF7EE5-DEE7-4D85-8DAF-06579FC35133}"/>
            </a:ext>
          </a:extLst>
        </xdr:cNvPr>
        <xdr:cNvSpPr txBox="1"/>
      </xdr:nvSpPr>
      <xdr:spPr>
        <a:xfrm>
          <a:off x="6610350" y="59388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125</xdr:row>
      <xdr:rowOff>95248</xdr:rowOff>
    </xdr:from>
    <xdr:to>
      <xdr:col>15</xdr:col>
      <xdr:colOff>0</xdr:colOff>
      <xdr:row>127</xdr:row>
      <xdr:rowOff>38098</xdr:rowOff>
    </xdr:to>
    <xdr:sp macro="" textlink="">
      <xdr:nvSpPr>
        <xdr:cNvPr id="51" name="テキスト ボックス 50">
          <a:extLst>
            <a:ext uri="{FF2B5EF4-FFF2-40B4-BE49-F238E27FC236}">
              <a16:creationId xmlns:a16="http://schemas.microsoft.com/office/drawing/2014/main" id="{268F304A-8B71-46C0-B0FB-B584CE75E73F}"/>
            </a:ext>
          </a:extLst>
        </xdr:cNvPr>
        <xdr:cNvSpPr txBox="1"/>
      </xdr:nvSpPr>
      <xdr:spPr>
        <a:xfrm>
          <a:off x="6610350" y="63150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128</xdr:row>
      <xdr:rowOff>90487</xdr:rowOff>
    </xdr:from>
    <xdr:to>
      <xdr:col>15</xdr:col>
      <xdr:colOff>0</xdr:colOff>
      <xdr:row>130</xdr:row>
      <xdr:rowOff>33337</xdr:rowOff>
    </xdr:to>
    <xdr:sp macro="" textlink="">
      <xdr:nvSpPr>
        <xdr:cNvPr id="52" name="テキスト ボックス 51">
          <a:extLst>
            <a:ext uri="{FF2B5EF4-FFF2-40B4-BE49-F238E27FC236}">
              <a16:creationId xmlns:a16="http://schemas.microsoft.com/office/drawing/2014/main" id="{7BC1E58A-47BD-4A0B-900A-46B3EDB50391}"/>
            </a:ext>
          </a:extLst>
        </xdr:cNvPr>
        <xdr:cNvSpPr txBox="1"/>
      </xdr:nvSpPr>
      <xdr:spPr>
        <a:xfrm>
          <a:off x="6610350" y="66817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131</xdr:row>
      <xdr:rowOff>95248</xdr:rowOff>
    </xdr:from>
    <xdr:to>
      <xdr:col>15</xdr:col>
      <xdr:colOff>0</xdr:colOff>
      <xdr:row>133</xdr:row>
      <xdr:rowOff>38098</xdr:rowOff>
    </xdr:to>
    <xdr:sp macro="" textlink="">
      <xdr:nvSpPr>
        <xdr:cNvPr id="53" name="テキスト ボックス 52">
          <a:extLst>
            <a:ext uri="{FF2B5EF4-FFF2-40B4-BE49-F238E27FC236}">
              <a16:creationId xmlns:a16="http://schemas.microsoft.com/office/drawing/2014/main" id="{B324BFFC-4A5C-4FE5-AAA8-0B32F5AA2C11}"/>
            </a:ext>
          </a:extLst>
        </xdr:cNvPr>
        <xdr:cNvSpPr txBox="1"/>
      </xdr:nvSpPr>
      <xdr:spPr>
        <a:xfrm>
          <a:off x="6610350" y="70580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134</xdr:row>
      <xdr:rowOff>90487</xdr:rowOff>
    </xdr:from>
    <xdr:to>
      <xdr:col>15</xdr:col>
      <xdr:colOff>0</xdr:colOff>
      <xdr:row>136</xdr:row>
      <xdr:rowOff>33337</xdr:rowOff>
    </xdr:to>
    <xdr:sp macro="" textlink="">
      <xdr:nvSpPr>
        <xdr:cNvPr id="54" name="テキスト ボックス 53">
          <a:extLst>
            <a:ext uri="{FF2B5EF4-FFF2-40B4-BE49-F238E27FC236}">
              <a16:creationId xmlns:a16="http://schemas.microsoft.com/office/drawing/2014/main" id="{2C3D53C5-6EB1-442C-9CEF-B9CB3824DE21}"/>
            </a:ext>
          </a:extLst>
        </xdr:cNvPr>
        <xdr:cNvSpPr txBox="1"/>
      </xdr:nvSpPr>
      <xdr:spPr>
        <a:xfrm>
          <a:off x="6610350" y="74247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137</xdr:row>
      <xdr:rowOff>95248</xdr:rowOff>
    </xdr:from>
    <xdr:to>
      <xdr:col>15</xdr:col>
      <xdr:colOff>0</xdr:colOff>
      <xdr:row>139</xdr:row>
      <xdr:rowOff>38098</xdr:rowOff>
    </xdr:to>
    <xdr:sp macro="" textlink="">
      <xdr:nvSpPr>
        <xdr:cNvPr id="55" name="テキスト ボックス 54">
          <a:extLst>
            <a:ext uri="{FF2B5EF4-FFF2-40B4-BE49-F238E27FC236}">
              <a16:creationId xmlns:a16="http://schemas.microsoft.com/office/drawing/2014/main" id="{802F20D0-F148-4D8B-8F60-6168619C6CE7}"/>
            </a:ext>
          </a:extLst>
        </xdr:cNvPr>
        <xdr:cNvSpPr txBox="1"/>
      </xdr:nvSpPr>
      <xdr:spPr>
        <a:xfrm>
          <a:off x="6610350" y="78009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140</xdr:row>
      <xdr:rowOff>90487</xdr:rowOff>
    </xdr:from>
    <xdr:to>
      <xdr:col>15</xdr:col>
      <xdr:colOff>0</xdr:colOff>
      <xdr:row>142</xdr:row>
      <xdr:rowOff>33337</xdr:rowOff>
    </xdr:to>
    <xdr:sp macro="" textlink="">
      <xdr:nvSpPr>
        <xdr:cNvPr id="56" name="テキスト ボックス 55">
          <a:extLst>
            <a:ext uri="{FF2B5EF4-FFF2-40B4-BE49-F238E27FC236}">
              <a16:creationId xmlns:a16="http://schemas.microsoft.com/office/drawing/2014/main" id="{736B958A-D17B-4F4F-99EC-297A81FD4BF1}"/>
            </a:ext>
          </a:extLst>
        </xdr:cNvPr>
        <xdr:cNvSpPr txBox="1"/>
      </xdr:nvSpPr>
      <xdr:spPr>
        <a:xfrm>
          <a:off x="6610350" y="81676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143</xdr:row>
      <xdr:rowOff>95248</xdr:rowOff>
    </xdr:from>
    <xdr:to>
      <xdr:col>15</xdr:col>
      <xdr:colOff>0</xdr:colOff>
      <xdr:row>145</xdr:row>
      <xdr:rowOff>38098</xdr:rowOff>
    </xdr:to>
    <xdr:sp macro="" textlink="">
      <xdr:nvSpPr>
        <xdr:cNvPr id="57" name="テキスト ボックス 56">
          <a:extLst>
            <a:ext uri="{FF2B5EF4-FFF2-40B4-BE49-F238E27FC236}">
              <a16:creationId xmlns:a16="http://schemas.microsoft.com/office/drawing/2014/main" id="{ED50E8CA-1277-45FF-B9AE-A4DC8B57CB3C}"/>
            </a:ext>
          </a:extLst>
        </xdr:cNvPr>
        <xdr:cNvSpPr txBox="1"/>
      </xdr:nvSpPr>
      <xdr:spPr>
        <a:xfrm>
          <a:off x="6610350" y="85439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0</xdr:col>
      <xdr:colOff>161924</xdr:colOff>
      <xdr:row>232</xdr:row>
      <xdr:rowOff>0</xdr:rowOff>
    </xdr:from>
    <xdr:to>
      <xdr:col>0</xdr:col>
      <xdr:colOff>341924</xdr:colOff>
      <xdr:row>233</xdr:row>
      <xdr:rowOff>5375</xdr:rowOff>
    </xdr:to>
    <xdr:sp macro="" textlink="">
      <xdr:nvSpPr>
        <xdr:cNvPr id="86" name="Oval 3">
          <a:extLst>
            <a:ext uri="{FF2B5EF4-FFF2-40B4-BE49-F238E27FC236}">
              <a16:creationId xmlns:a16="http://schemas.microsoft.com/office/drawing/2014/main" id="{36C9E7B4-661D-414A-8D21-51274D857FA8}"/>
            </a:ext>
          </a:extLst>
        </xdr:cNvPr>
        <xdr:cNvSpPr>
          <a:spLocks noChangeArrowheads="1"/>
        </xdr:cNvSpPr>
      </xdr:nvSpPr>
      <xdr:spPr bwMode="auto">
        <a:xfrm>
          <a:off x="161924" y="92011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231</xdr:row>
      <xdr:rowOff>39686</xdr:rowOff>
    </xdr:from>
    <xdr:to>
      <xdr:col>4</xdr:col>
      <xdr:colOff>13312</xdr:colOff>
      <xdr:row>233</xdr:row>
      <xdr:rowOff>5374</xdr:rowOff>
    </xdr:to>
    <xdr:sp macro="" textlink="">
      <xdr:nvSpPr>
        <xdr:cNvPr id="87" name="Oval 4">
          <a:extLst>
            <a:ext uri="{FF2B5EF4-FFF2-40B4-BE49-F238E27FC236}">
              <a16:creationId xmlns:a16="http://schemas.microsoft.com/office/drawing/2014/main" id="{2D9D5CBA-6019-4FC8-9654-AC151200596C}"/>
            </a:ext>
          </a:extLst>
        </xdr:cNvPr>
        <xdr:cNvSpPr>
          <a:spLocks noChangeArrowheads="1"/>
        </xdr:cNvSpPr>
      </xdr:nvSpPr>
      <xdr:spPr bwMode="auto">
        <a:xfrm>
          <a:off x="1471612" y="92027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231</xdr:row>
      <xdr:rowOff>36513</xdr:rowOff>
    </xdr:from>
    <xdr:to>
      <xdr:col>9</xdr:col>
      <xdr:colOff>492738</xdr:colOff>
      <xdr:row>233</xdr:row>
      <xdr:rowOff>2201</xdr:rowOff>
    </xdr:to>
    <xdr:sp macro="" textlink="">
      <xdr:nvSpPr>
        <xdr:cNvPr id="88" name="Oval 5">
          <a:extLst>
            <a:ext uri="{FF2B5EF4-FFF2-40B4-BE49-F238E27FC236}">
              <a16:creationId xmlns:a16="http://schemas.microsoft.com/office/drawing/2014/main" id="{FB1F1650-314E-41ED-A7A3-46AECBF458E1}"/>
            </a:ext>
          </a:extLst>
        </xdr:cNvPr>
        <xdr:cNvSpPr>
          <a:spLocks noChangeArrowheads="1"/>
        </xdr:cNvSpPr>
      </xdr:nvSpPr>
      <xdr:spPr bwMode="auto">
        <a:xfrm>
          <a:off x="3332163" y="91995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234</xdr:row>
      <xdr:rowOff>134937</xdr:rowOff>
    </xdr:from>
    <xdr:to>
      <xdr:col>0</xdr:col>
      <xdr:colOff>341925</xdr:colOff>
      <xdr:row>235</xdr:row>
      <xdr:rowOff>172062</xdr:rowOff>
    </xdr:to>
    <xdr:sp macro="" textlink="">
      <xdr:nvSpPr>
        <xdr:cNvPr id="89" name="Oval 7">
          <a:extLst>
            <a:ext uri="{FF2B5EF4-FFF2-40B4-BE49-F238E27FC236}">
              <a16:creationId xmlns:a16="http://schemas.microsoft.com/office/drawing/2014/main" id="{6074C6D9-DE1C-4E37-86A3-1DD08805A9FD}"/>
            </a:ext>
          </a:extLst>
        </xdr:cNvPr>
        <xdr:cNvSpPr>
          <a:spLocks noChangeArrowheads="1"/>
        </xdr:cNvSpPr>
      </xdr:nvSpPr>
      <xdr:spPr bwMode="auto">
        <a:xfrm>
          <a:off x="161925" y="95456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234</xdr:row>
      <xdr:rowOff>134938</xdr:rowOff>
    </xdr:from>
    <xdr:to>
      <xdr:col>4</xdr:col>
      <xdr:colOff>2199</xdr:colOff>
      <xdr:row>235</xdr:row>
      <xdr:rowOff>172063</xdr:rowOff>
    </xdr:to>
    <xdr:sp macro="" textlink="">
      <xdr:nvSpPr>
        <xdr:cNvPr id="90" name="Oval 8">
          <a:extLst>
            <a:ext uri="{FF2B5EF4-FFF2-40B4-BE49-F238E27FC236}">
              <a16:creationId xmlns:a16="http://schemas.microsoft.com/office/drawing/2014/main" id="{2371E7A8-4219-422E-AEBE-6CAA47C33246}"/>
            </a:ext>
          </a:extLst>
        </xdr:cNvPr>
        <xdr:cNvSpPr>
          <a:spLocks noChangeArrowheads="1"/>
        </xdr:cNvSpPr>
      </xdr:nvSpPr>
      <xdr:spPr bwMode="auto">
        <a:xfrm>
          <a:off x="1460499" y="95456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235</xdr:row>
      <xdr:rowOff>7937</xdr:rowOff>
    </xdr:from>
    <xdr:to>
      <xdr:col>7</xdr:col>
      <xdr:colOff>185737</xdr:colOff>
      <xdr:row>236</xdr:row>
      <xdr:rowOff>0</xdr:rowOff>
    </xdr:to>
    <xdr:sp macro="" textlink="">
      <xdr:nvSpPr>
        <xdr:cNvPr id="91" name="Oval 9">
          <a:extLst>
            <a:ext uri="{FF2B5EF4-FFF2-40B4-BE49-F238E27FC236}">
              <a16:creationId xmlns:a16="http://schemas.microsoft.com/office/drawing/2014/main" id="{B9CC6414-4F28-47AA-A42D-9A90348F2D34}"/>
            </a:ext>
          </a:extLst>
        </xdr:cNvPr>
        <xdr:cNvSpPr>
          <a:spLocks noChangeArrowheads="1"/>
        </xdr:cNvSpPr>
      </xdr:nvSpPr>
      <xdr:spPr bwMode="auto">
        <a:xfrm>
          <a:off x="2481263" y="95615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235</xdr:row>
      <xdr:rowOff>7937</xdr:rowOff>
    </xdr:from>
    <xdr:to>
      <xdr:col>11</xdr:col>
      <xdr:colOff>611</xdr:colOff>
      <xdr:row>236</xdr:row>
      <xdr:rowOff>9525</xdr:rowOff>
    </xdr:to>
    <xdr:sp macro="" textlink="">
      <xdr:nvSpPr>
        <xdr:cNvPr id="92" name="Oval 10">
          <a:extLst>
            <a:ext uri="{FF2B5EF4-FFF2-40B4-BE49-F238E27FC236}">
              <a16:creationId xmlns:a16="http://schemas.microsoft.com/office/drawing/2014/main" id="{8B63EC47-94EE-4458-8A4F-81F117652D98}"/>
            </a:ext>
          </a:extLst>
        </xdr:cNvPr>
        <xdr:cNvSpPr>
          <a:spLocks noChangeArrowheads="1"/>
        </xdr:cNvSpPr>
      </xdr:nvSpPr>
      <xdr:spPr bwMode="auto">
        <a:xfrm>
          <a:off x="3852861" y="95615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237</xdr:row>
      <xdr:rowOff>0</xdr:rowOff>
    </xdr:from>
    <xdr:to>
      <xdr:col>0</xdr:col>
      <xdr:colOff>316525</xdr:colOff>
      <xdr:row>238</xdr:row>
      <xdr:rowOff>8358</xdr:rowOff>
    </xdr:to>
    <xdr:sp macro="" textlink="">
      <xdr:nvSpPr>
        <xdr:cNvPr id="93" name="楕円 92">
          <a:extLst>
            <a:ext uri="{FF2B5EF4-FFF2-40B4-BE49-F238E27FC236}">
              <a16:creationId xmlns:a16="http://schemas.microsoft.com/office/drawing/2014/main" id="{94ED25D5-296D-4DE6-A0A1-E3630DF0275B}"/>
            </a:ext>
          </a:extLst>
        </xdr:cNvPr>
        <xdr:cNvSpPr>
          <a:spLocks noChangeAspect="1"/>
        </xdr:cNvSpPr>
      </xdr:nvSpPr>
      <xdr:spPr bwMode="auto">
        <a:xfrm>
          <a:off x="136525" y="99060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236</xdr:row>
      <xdr:rowOff>159875</xdr:rowOff>
    </xdr:from>
    <xdr:to>
      <xdr:col>4</xdr:col>
      <xdr:colOff>395899</xdr:colOff>
      <xdr:row>237</xdr:row>
      <xdr:rowOff>169789</xdr:rowOff>
    </xdr:to>
    <xdr:sp macro="" textlink="">
      <xdr:nvSpPr>
        <xdr:cNvPr id="94" name="楕円 93">
          <a:extLst>
            <a:ext uri="{FF2B5EF4-FFF2-40B4-BE49-F238E27FC236}">
              <a16:creationId xmlns:a16="http://schemas.microsoft.com/office/drawing/2014/main" id="{84E14A82-FDA5-4153-9AF9-0608BA639E9E}"/>
            </a:ext>
          </a:extLst>
        </xdr:cNvPr>
        <xdr:cNvSpPr>
          <a:spLocks noChangeAspect="1"/>
        </xdr:cNvSpPr>
      </xdr:nvSpPr>
      <xdr:spPr bwMode="auto">
        <a:xfrm>
          <a:off x="1854199" y="98944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237</xdr:row>
      <xdr:rowOff>7938</xdr:rowOff>
    </xdr:from>
    <xdr:to>
      <xdr:col>10</xdr:col>
      <xdr:colOff>455250</xdr:colOff>
      <xdr:row>237</xdr:row>
      <xdr:rowOff>156173</xdr:rowOff>
    </xdr:to>
    <xdr:sp macro="" textlink="">
      <xdr:nvSpPr>
        <xdr:cNvPr id="95" name="楕円 94">
          <a:extLst>
            <a:ext uri="{FF2B5EF4-FFF2-40B4-BE49-F238E27FC236}">
              <a16:creationId xmlns:a16="http://schemas.microsoft.com/office/drawing/2014/main" id="{3C4A68C6-294E-4320-85DA-3893D02A1604}"/>
            </a:ext>
          </a:extLst>
        </xdr:cNvPr>
        <xdr:cNvSpPr>
          <a:spLocks noChangeAspect="1"/>
        </xdr:cNvSpPr>
      </xdr:nvSpPr>
      <xdr:spPr bwMode="auto">
        <a:xfrm>
          <a:off x="3619500" y="99139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231</xdr:row>
      <xdr:rowOff>38101</xdr:rowOff>
    </xdr:from>
    <xdr:to>
      <xdr:col>12</xdr:col>
      <xdr:colOff>303832</xdr:colOff>
      <xdr:row>233</xdr:row>
      <xdr:rowOff>3789</xdr:rowOff>
    </xdr:to>
    <xdr:sp macro="" textlink="">
      <xdr:nvSpPr>
        <xdr:cNvPr id="96" name="Oval 5">
          <a:extLst>
            <a:ext uri="{FF2B5EF4-FFF2-40B4-BE49-F238E27FC236}">
              <a16:creationId xmlns:a16="http://schemas.microsoft.com/office/drawing/2014/main" id="{B959EC0B-F4A4-42A2-BD05-EFF9502B6282}"/>
            </a:ext>
          </a:extLst>
        </xdr:cNvPr>
        <xdr:cNvSpPr>
          <a:spLocks noChangeArrowheads="1"/>
        </xdr:cNvSpPr>
      </xdr:nvSpPr>
      <xdr:spPr bwMode="auto">
        <a:xfrm>
          <a:off x="4657732" y="92011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235</xdr:row>
      <xdr:rowOff>15874</xdr:rowOff>
    </xdr:from>
    <xdr:to>
      <xdr:col>13</xdr:col>
      <xdr:colOff>21249</xdr:colOff>
      <xdr:row>236</xdr:row>
      <xdr:rowOff>17462</xdr:rowOff>
    </xdr:to>
    <xdr:sp macro="" textlink="">
      <xdr:nvSpPr>
        <xdr:cNvPr id="97" name="Oval 10">
          <a:extLst>
            <a:ext uri="{FF2B5EF4-FFF2-40B4-BE49-F238E27FC236}">
              <a16:creationId xmlns:a16="http://schemas.microsoft.com/office/drawing/2014/main" id="{43C876B4-C9E4-48F7-B3A3-DCE0DDF8353B}"/>
            </a:ext>
          </a:extLst>
        </xdr:cNvPr>
        <xdr:cNvSpPr>
          <a:spLocks noChangeArrowheads="1"/>
        </xdr:cNvSpPr>
      </xdr:nvSpPr>
      <xdr:spPr bwMode="auto">
        <a:xfrm>
          <a:off x="5407024" y="95694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14</xdr:col>
      <xdr:colOff>0</xdr:colOff>
      <xdr:row>181</xdr:row>
      <xdr:rowOff>90487</xdr:rowOff>
    </xdr:from>
    <xdr:to>
      <xdr:col>15</xdr:col>
      <xdr:colOff>0</xdr:colOff>
      <xdr:row>183</xdr:row>
      <xdr:rowOff>33337</xdr:rowOff>
    </xdr:to>
    <xdr:sp macro="" textlink="">
      <xdr:nvSpPr>
        <xdr:cNvPr id="98" name="テキスト ボックス 97">
          <a:extLst>
            <a:ext uri="{FF2B5EF4-FFF2-40B4-BE49-F238E27FC236}">
              <a16:creationId xmlns:a16="http://schemas.microsoft.com/office/drawing/2014/main" id="{34476985-72CD-4EFC-BC0D-E33CE88C97CD}"/>
            </a:ext>
          </a:extLst>
        </xdr:cNvPr>
        <xdr:cNvSpPr txBox="1"/>
      </xdr:nvSpPr>
      <xdr:spPr>
        <a:xfrm>
          <a:off x="6610350" y="29670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184</xdr:row>
      <xdr:rowOff>95248</xdr:rowOff>
    </xdr:from>
    <xdr:to>
      <xdr:col>15</xdr:col>
      <xdr:colOff>0</xdr:colOff>
      <xdr:row>186</xdr:row>
      <xdr:rowOff>38098</xdr:rowOff>
    </xdr:to>
    <xdr:sp macro="" textlink="">
      <xdr:nvSpPr>
        <xdr:cNvPr id="99" name="テキスト ボックス 98">
          <a:extLst>
            <a:ext uri="{FF2B5EF4-FFF2-40B4-BE49-F238E27FC236}">
              <a16:creationId xmlns:a16="http://schemas.microsoft.com/office/drawing/2014/main" id="{91605CC2-D015-4C8F-87EC-8AD5C0C4762A}"/>
            </a:ext>
          </a:extLst>
        </xdr:cNvPr>
        <xdr:cNvSpPr txBox="1"/>
      </xdr:nvSpPr>
      <xdr:spPr>
        <a:xfrm>
          <a:off x="6610350" y="33432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187</xdr:row>
      <xdr:rowOff>90487</xdr:rowOff>
    </xdr:from>
    <xdr:to>
      <xdr:col>15</xdr:col>
      <xdr:colOff>0</xdr:colOff>
      <xdr:row>189</xdr:row>
      <xdr:rowOff>33337</xdr:rowOff>
    </xdr:to>
    <xdr:sp macro="" textlink="">
      <xdr:nvSpPr>
        <xdr:cNvPr id="100" name="テキスト ボックス 99">
          <a:extLst>
            <a:ext uri="{FF2B5EF4-FFF2-40B4-BE49-F238E27FC236}">
              <a16:creationId xmlns:a16="http://schemas.microsoft.com/office/drawing/2014/main" id="{766F365D-6CC8-4415-BC32-343944B104F1}"/>
            </a:ext>
          </a:extLst>
        </xdr:cNvPr>
        <xdr:cNvSpPr txBox="1"/>
      </xdr:nvSpPr>
      <xdr:spPr>
        <a:xfrm>
          <a:off x="6610350" y="37099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190</xdr:row>
      <xdr:rowOff>95248</xdr:rowOff>
    </xdr:from>
    <xdr:to>
      <xdr:col>15</xdr:col>
      <xdr:colOff>0</xdr:colOff>
      <xdr:row>192</xdr:row>
      <xdr:rowOff>38098</xdr:rowOff>
    </xdr:to>
    <xdr:sp macro="" textlink="">
      <xdr:nvSpPr>
        <xdr:cNvPr id="101" name="テキスト ボックス 100">
          <a:extLst>
            <a:ext uri="{FF2B5EF4-FFF2-40B4-BE49-F238E27FC236}">
              <a16:creationId xmlns:a16="http://schemas.microsoft.com/office/drawing/2014/main" id="{DA16EBCE-2E57-405E-B1CA-D6F3F1716202}"/>
            </a:ext>
          </a:extLst>
        </xdr:cNvPr>
        <xdr:cNvSpPr txBox="1"/>
      </xdr:nvSpPr>
      <xdr:spPr>
        <a:xfrm>
          <a:off x="6610350" y="40862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193</xdr:row>
      <xdr:rowOff>90487</xdr:rowOff>
    </xdr:from>
    <xdr:to>
      <xdr:col>15</xdr:col>
      <xdr:colOff>0</xdr:colOff>
      <xdr:row>195</xdr:row>
      <xdr:rowOff>33337</xdr:rowOff>
    </xdr:to>
    <xdr:sp macro="" textlink="">
      <xdr:nvSpPr>
        <xdr:cNvPr id="102" name="テキスト ボックス 101">
          <a:extLst>
            <a:ext uri="{FF2B5EF4-FFF2-40B4-BE49-F238E27FC236}">
              <a16:creationId xmlns:a16="http://schemas.microsoft.com/office/drawing/2014/main" id="{C26A61EE-5075-4783-ABBC-D553D6692E6B}"/>
            </a:ext>
          </a:extLst>
        </xdr:cNvPr>
        <xdr:cNvSpPr txBox="1"/>
      </xdr:nvSpPr>
      <xdr:spPr>
        <a:xfrm>
          <a:off x="6610350" y="44529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196</xdr:row>
      <xdr:rowOff>95248</xdr:rowOff>
    </xdr:from>
    <xdr:to>
      <xdr:col>15</xdr:col>
      <xdr:colOff>0</xdr:colOff>
      <xdr:row>198</xdr:row>
      <xdr:rowOff>38098</xdr:rowOff>
    </xdr:to>
    <xdr:sp macro="" textlink="">
      <xdr:nvSpPr>
        <xdr:cNvPr id="103" name="テキスト ボックス 102">
          <a:extLst>
            <a:ext uri="{FF2B5EF4-FFF2-40B4-BE49-F238E27FC236}">
              <a16:creationId xmlns:a16="http://schemas.microsoft.com/office/drawing/2014/main" id="{B40AF5AE-E97B-4983-A971-901BB2F9D496}"/>
            </a:ext>
          </a:extLst>
        </xdr:cNvPr>
        <xdr:cNvSpPr txBox="1"/>
      </xdr:nvSpPr>
      <xdr:spPr>
        <a:xfrm>
          <a:off x="6610350" y="48291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199</xdr:row>
      <xdr:rowOff>90487</xdr:rowOff>
    </xdr:from>
    <xdr:to>
      <xdr:col>15</xdr:col>
      <xdr:colOff>0</xdr:colOff>
      <xdr:row>201</xdr:row>
      <xdr:rowOff>33337</xdr:rowOff>
    </xdr:to>
    <xdr:sp macro="" textlink="">
      <xdr:nvSpPr>
        <xdr:cNvPr id="104" name="テキスト ボックス 103">
          <a:extLst>
            <a:ext uri="{FF2B5EF4-FFF2-40B4-BE49-F238E27FC236}">
              <a16:creationId xmlns:a16="http://schemas.microsoft.com/office/drawing/2014/main" id="{A07D8C09-9329-4BED-AF4A-251C0885E5D7}"/>
            </a:ext>
          </a:extLst>
        </xdr:cNvPr>
        <xdr:cNvSpPr txBox="1"/>
      </xdr:nvSpPr>
      <xdr:spPr>
        <a:xfrm>
          <a:off x="6610350" y="51958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202</xdr:row>
      <xdr:rowOff>95248</xdr:rowOff>
    </xdr:from>
    <xdr:to>
      <xdr:col>15</xdr:col>
      <xdr:colOff>0</xdr:colOff>
      <xdr:row>204</xdr:row>
      <xdr:rowOff>38098</xdr:rowOff>
    </xdr:to>
    <xdr:sp macro="" textlink="">
      <xdr:nvSpPr>
        <xdr:cNvPr id="105" name="テキスト ボックス 104">
          <a:extLst>
            <a:ext uri="{FF2B5EF4-FFF2-40B4-BE49-F238E27FC236}">
              <a16:creationId xmlns:a16="http://schemas.microsoft.com/office/drawing/2014/main" id="{4E0CF914-BF18-4D0F-8076-51C6E3AA6AE7}"/>
            </a:ext>
          </a:extLst>
        </xdr:cNvPr>
        <xdr:cNvSpPr txBox="1"/>
      </xdr:nvSpPr>
      <xdr:spPr>
        <a:xfrm>
          <a:off x="6610350" y="55721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205</xdr:row>
      <xdr:rowOff>90487</xdr:rowOff>
    </xdr:from>
    <xdr:to>
      <xdr:col>15</xdr:col>
      <xdr:colOff>0</xdr:colOff>
      <xdr:row>207</xdr:row>
      <xdr:rowOff>33337</xdr:rowOff>
    </xdr:to>
    <xdr:sp macro="" textlink="">
      <xdr:nvSpPr>
        <xdr:cNvPr id="106" name="テキスト ボックス 105">
          <a:extLst>
            <a:ext uri="{FF2B5EF4-FFF2-40B4-BE49-F238E27FC236}">
              <a16:creationId xmlns:a16="http://schemas.microsoft.com/office/drawing/2014/main" id="{DAD26D90-5BD8-4BA0-93BA-E165330FBA72}"/>
            </a:ext>
          </a:extLst>
        </xdr:cNvPr>
        <xdr:cNvSpPr txBox="1"/>
      </xdr:nvSpPr>
      <xdr:spPr>
        <a:xfrm>
          <a:off x="6610350" y="59388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208</xdr:row>
      <xdr:rowOff>95248</xdr:rowOff>
    </xdr:from>
    <xdr:to>
      <xdr:col>15</xdr:col>
      <xdr:colOff>0</xdr:colOff>
      <xdr:row>210</xdr:row>
      <xdr:rowOff>38098</xdr:rowOff>
    </xdr:to>
    <xdr:sp macro="" textlink="">
      <xdr:nvSpPr>
        <xdr:cNvPr id="107" name="テキスト ボックス 106">
          <a:extLst>
            <a:ext uri="{FF2B5EF4-FFF2-40B4-BE49-F238E27FC236}">
              <a16:creationId xmlns:a16="http://schemas.microsoft.com/office/drawing/2014/main" id="{E37C7FC0-5816-4AC7-AC57-4AD2D71E1A37}"/>
            </a:ext>
          </a:extLst>
        </xdr:cNvPr>
        <xdr:cNvSpPr txBox="1"/>
      </xdr:nvSpPr>
      <xdr:spPr>
        <a:xfrm>
          <a:off x="6610350" y="63150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211</xdr:row>
      <xdr:rowOff>90487</xdr:rowOff>
    </xdr:from>
    <xdr:to>
      <xdr:col>15</xdr:col>
      <xdr:colOff>0</xdr:colOff>
      <xdr:row>213</xdr:row>
      <xdr:rowOff>33337</xdr:rowOff>
    </xdr:to>
    <xdr:sp macro="" textlink="">
      <xdr:nvSpPr>
        <xdr:cNvPr id="108" name="テキスト ボックス 107">
          <a:extLst>
            <a:ext uri="{FF2B5EF4-FFF2-40B4-BE49-F238E27FC236}">
              <a16:creationId xmlns:a16="http://schemas.microsoft.com/office/drawing/2014/main" id="{17F11C1C-12FA-461A-B6AA-B88CB7AAECC1}"/>
            </a:ext>
          </a:extLst>
        </xdr:cNvPr>
        <xdr:cNvSpPr txBox="1"/>
      </xdr:nvSpPr>
      <xdr:spPr>
        <a:xfrm>
          <a:off x="6610350" y="66817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214</xdr:row>
      <xdr:rowOff>95248</xdr:rowOff>
    </xdr:from>
    <xdr:to>
      <xdr:col>15</xdr:col>
      <xdr:colOff>0</xdr:colOff>
      <xdr:row>216</xdr:row>
      <xdr:rowOff>38098</xdr:rowOff>
    </xdr:to>
    <xdr:sp macro="" textlink="">
      <xdr:nvSpPr>
        <xdr:cNvPr id="109" name="テキスト ボックス 108">
          <a:extLst>
            <a:ext uri="{FF2B5EF4-FFF2-40B4-BE49-F238E27FC236}">
              <a16:creationId xmlns:a16="http://schemas.microsoft.com/office/drawing/2014/main" id="{7ED01B31-06FB-4A5A-BF4F-5FC9F8C3E974}"/>
            </a:ext>
          </a:extLst>
        </xdr:cNvPr>
        <xdr:cNvSpPr txBox="1"/>
      </xdr:nvSpPr>
      <xdr:spPr>
        <a:xfrm>
          <a:off x="6610350" y="70580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217</xdr:row>
      <xdr:rowOff>90487</xdr:rowOff>
    </xdr:from>
    <xdr:to>
      <xdr:col>15</xdr:col>
      <xdr:colOff>0</xdr:colOff>
      <xdr:row>219</xdr:row>
      <xdr:rowOff>33337</xdr:rowOff>
    </xdr:to>
    <xdr:sp macro="" textlink="">
      <xdr:nvSpPr>
        <xdr:cNvPr id="110" name="テキスト ボックス 109">
          <a:extLst>
            <a:ext uri="{FF2B5EF4-FFF2-40B4-BE49-F238E27FC236}">
              <a16:creationId xmlns:a16="http://schemas.microsoft.com/office/drawing/2014/main" id="{C8DA9FC3-B895-41B0-9539-6C9743D488FF}"/>
            </a:ext>
          </a:extLst>
        </xdr:cNvPr>
        <xdr:cNvSpPr txBox="1"/>
      </xdr:nvSpPr>
      <xdr:spPr>
        <a:xfrm>
          <a:off x="6610350" y="74247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220</xdr:row>
      <xdr:rowOff>95248</xdr:rowOff>
    </xdr:from>
    <xdr:to>
      <xdr:col>15</xdr:col>
      <xdr:colOff>0</xdr:colOff>
      <xdr:row>222</xdr:row>
      <xdr:rowOff>38098</xdr:rowOff>
    </xdr:to>
    <xdr:sp macro="" textlink="">
      <xdr:nvSpPr>
        <xdr:cNvPr id="111" name="テキスト ボックス 110">
          <a:extLst>
            <a:ext uri="{FF2B5EF4-FFF2-40B4-BE49-F238E27FC236}">
              <a16:creationId xmlns:a16="http://schemas.microsoft.com/office/drawing/2014/main" id="{B94F5477-0F40-4AD3-85A5-14476D4B74F6}"/>
            </a:ext>
          </a:extLst>
        </xdr:cNvPr>
        <xdr:cNvSpPr txBox="1"/>
      </xdr:nvSpPr>
      <xdr:spPr>
        <a:xfrm>
          <a:off x="6610350" y="78009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223</xdr:row>
      <xdr:rowOff>90487</xdr:rowOff>
    </xdr:from>
    <xdr:to>
      <xdr:col>15</xdr:col>
      <xdr:colOff>0</xdr:colOff>
      <xdr:row>225</xdr:row>
      <xdr:rowOff>33337</xdr:rowOff>
    </xdr:to>
    <xdr:sp macro="" textlink="">
      <xdr:nvSpPr>
        <xdr:cNvPr id="112" name="テキスト ボックス 111">
          <a:extLst>
            <a:ext uri="{FF2B5EF4-FFF2-40B4-BE49-F238E27FC236}">
              <a16:creationId xmlns:a16="http://schemas.microsoft.com/office/drawing/2014/main" id="{62BCC249-251B-407C-824E-04532BD90A2C}"/>
            </a:ext>
          </a:extLst>
        </xdr:cNvPr>
        <xdr:cNvSpPr txBox="1"/>
      </xdr:nvSpPr>
      <xdr:spPr>
        <a:xfrm>
          <a:off x="6610350" y="81676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226</xdr:row>
      <xdr:rowOff>95248</xdr:rowOff>
    </xdr:from>
    <xdr:to>
      <xdr:col>15</xdr:col>
      <xdr:colOff>0</xdr:colOff>
      <xdr:row>228</xdr:row>
      <xdr:rowOff>38098</xdr:rowOff>
    </xdr:to>
    <xdr:sp macro="" textlink="">
      <xdr:nvSpPr>
        <xdr:cNvPr id="113" name="テキスト ボックス 112">
          <a:extLst>
            <a:ext uri="{FF2B5EF4-FFF2-40B4-BE49-F238E27FC236}">
              <a16:creationId xmlns:a16="http://schemas.microsoft.com/office/drawing/2014/main" id="{13079DE7-A452-4005-82CB-DE9FBBEB22C7}"/>
            </a:ext>
          </a:extLst>
        </xdr:cNvPr>
        <xdr:cNvSpPr txBox="1"/>
      </xdr:nvSpPr>
      <xdr:spPr>
        <a:xfrm>
          <a:off x="6610350" y="85439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0</xdr:col>
      <xdr:colOff>161924</xdr:colOff>
      <xdr:row>315</xdr:row>
      <xdr:rowOff>0</xdr:rowOff>
    </xdr:from>
    <xdr:to>
      <xdr:col>0</xdr:col>
      <xdr:colOff>341924</xdr:colOff>
      <xdr:row>316</xdr:row>
      <xdr:rowOff>5375</xdr:rowOff>
    </xdr:to>
    <xdr:sp macro="" textlink="">
      <xdr:nvSpPr>
        <xdr:cNvPr id="114" name="Oval 3">
          <a:extLst>
            <a:ext uri="{FF2B5EF4-FFF2-40B4-BE49-F238E27FC236}">
              <a16:creationId xmlns:a16="http://schemas.microsoft.com/office/drawing/2014/main" id="{55E30D6C-96F8-4F5A-8F44-990DAE2E4601}"/>
            </a:ext>
          </a:extLst>
        </xdr:cNvPr>
        <xdr:cNvSpPr>
          <a:spLocks noChangeArrowheads="1"/>
        </xdr:cNvSpPr>
      </xdr:nvSpPr>
      <xdr:spPr bwMode="auto">
        <a:xfrm>
          <a:off x="161924" y="331279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314</xdr:row>
      <xdr:rowOff>39686</xdr:rowOff>
    </xdr:from>
    <xdr:to>
      <xdr:col>4</xdr:col>
      <xdr:colOff>13312</xdr:colOff>
      <xdr:row>316</xdr:row>
      <xdr:rowOff>5374</xdr:rowOff>
    </xdr:to>
    <xdr:sp macro="" textlink="">
      <xdr:nvSpPr>
        <xdr:cNvPr id="115" name="Oval 4">
          <a:extLst>
            <a:ext uri="{FF2B5EF4-FFF2-40B4-BE49-F238E27FC236}">
              <a16:creationId xmlns:a16="http://schemas.microsoft.com/office/drawing/2014/main" id="{7702ADF0-F430-41FD-9C7C-DA0F682FD7A5}"/>
            </a:ext>
          </a:extLst>
        </xdr:cNvPr>
        <xdr:cNvSpPr>
          <a:spLocks noChangeArrowheads="1"/>
        </xdr:cNvSpPr>
      </xdr:nvSpPr>
      <xdr:spPr bwMode="auto">
        <a:xfrm>
          <a:off x="1471612" y="331295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314</xdr:row>
      <xdr:rowOff>36513</xdr:rowOff>
    </xdr:from>
    <xdr:to>
      <xdr:col>9</xdr:col>
      <xdr:colOff>492738</xdr:colOff>
      <xdr:row>316</xdr:row>
      <xdr:rowOff>2201</xdr:rowOff>
    </xdr:to>
    <xdr:sp macro="" textlink="">
      <xdr:nvSpPr>
        <xdr:cNvPr id="116" name="Oval 5">
          <a:extLst>
            <a:ext uri="{FF2B5EF4-FFF2-40B4-BE49-F238E27FC236}">
              <a16:creationId xmlns:a16="http://schemas.microsoft.com/office/drawing/2014/main" id="{D2EE6F98-0C72-4B58-BBED-C856F8CCBE3A}"/>
            </a:ext>
          </a:extLst>
        </xdr:cNvPr>
        <xdr:cNvSpPr>
          <a:spLocks noChangeArrowheads="1"/>
        </xdr:cNvSpPr>
      </xdr:nvSpPr>
      <xdr:spPr bwMode="auto">
        <a:xfrm>
          <a:off x="3332163" y="331263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317</xdr:row>
      <xdr:rowOff>134937</xdr:rowOff>
    </xdr:from>
    <xdr:to>
      <xdr:col>0</xdr:col>
      <xdr:colOff>341925</xdr:colOff>
      <xdr:row>318</xdr:row>
      <xdr:rowOff>172062</xdr:rowOff>
    </xdr:to>
    <xdr:sp macro="" textlink="">
      <xdr:nvSpPr>
        <xdr:cNvPr id="117" name="Oval 7">
          <a:extLst>
            <a:ext uri="{FF2B5EF4-FFF2-40B4-BE49-F238E27FC236}">
              <a16:creationId xmlns:a16="http://schemas.microsoft.com/office/drawing/2014/main" id="{69619573-4C13-4C6F-83C1-7E6BA4E6C5DA}"/>
            </a:ext>
          </a:extLst>
        </xdr:cNvPr>
        <xdr:cNvSpPr>
          <a:spLocks noChangeArrowheads="1"/>
        </xdr:cNvSpPr>
      </xdr:nvSpPr>
      <xdr:spPr bwMode="auto">
        <a:xfrm>
          <a:off x="161925" y="334724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317</xdr:row>
      <xdr:rowOff>134938</xdr:rowOff>
    </xdr:from>
    <xdr:to>
      <xdr:col>4</xdr:col>
      <xdr:colOff>2199</xdr:colOff>
      <xdr:row>318</xdr:row>
      <xdr:rowOff>172063</xdr:rowOff>
    </xdr:to>
    <xdr:sp macro="" textlink="">
      <xdr:nvSpPr>
        <xdr:cNvPr id="118" name="Oval 8">
          <a:extLst>
            <a:ext uri="{FF2B5EF4-FFF2-40B4-BE49-F238E27FC236}">
              <a16:creationId xmlns:a16="http://schemas.microsoft.com/office/drawing/2014/main" id="{21D93C8E-C522-429B-B611-4CEDE917A05B}"/>
            </a:ext>
          </a:extLst>
        </xdr:cNvPr>
        <xdr:cNvSpPr>
          <a:spLocks noChangeArrowheads="1"/>
        </xdr:cNvSpPr>
      </xdr:nvSpPr>
      <xdr:spPr bwMode="auto">
        <a:xfrm>
          <a:off x="1460499" y="334724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318</xdr:row>
      <xdr:rowOff>7937</xdr:rowOff>
    </xdr:from>
    <xdr:to>
      <xdr:col>7</xdr:col>
      <xdr:colOff>185737</xdr:colOff>
      <xdr:row>319</xdr:row>
      <xdr:rowOff>0</xdr:rowOff>
    </xdr:to>
    <xdr:sp macro="" textlink="">
      <xdr:nvSpPr>
        <xdr:cNvPr id="119" name="Oval 9">
          <a:extLst>
            <a:ext uri="{FF2B5EF4-FFF2-40B4-BE49-F238E27FC236}">
              <a16:creationId xmlns:a16="http://schemas.microsoft.com/office/drawing/2014/main" id="{A2D7E1F9-595B-4EA0-B631-FE4FAD3E66D0}"/>
            </a:ext>
          </a:extLst>
        </xdr:cNvPr>
        <xdr:cNvSpPr>
          <a:spLocks noChangeArrowheads="1"/>
        </xdr:cNvSpPr>
      </xdr:nvSpPr>
      <xdr:spPr bwMode="auto">
        <a:xfrm>
          <a:off x="2481263" y="334883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318</xdr:row>
      <xdr:rowOff>7937</xdr:rowOff>
    </xdr:from>
    <xdr:to>
      <xdr:col>11</xdr:col>
      <xdr:colOff>611</xdr:colOff>
      <xdr:row>319</xdr:row>
      <xdr:rowOff>9525</xdr:rowOff>
    </xdr:to>
    <xdr:sp macro="" textlink="">
      <xdr:nvSpPr>
        <xdr:cNvPr id="120" name="Oval 10">
          <a:extLst>
            <a:ext uri="{FF2B5EF4-FFF2-40B4-BE49-F238E27FC236}">
              <a16:creationId xmlns:a16="http://schemas.microsoft.com/office/drawing/2014/main" id="{0B06FA9F-856C-4BC5-9F57-C732516A068E}"/>
            </a:ext>
          </a:extLst>
        </xdr:cNvPr>
        <xdr:cNvSpPr>
          <a:spLocks noChangeArrowheads="1"/>
        </xdr:cNvSpPr>
      </xdr:nvSpPr>
      <xdr:spPr bwMode="auto">
        <a:xfrm>
          <a:off x="3852861" y="334883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320</xdr:row>
      <xdr:rowOff>0</xdr:rowOff>
    </xdr:from>
    <xdr:to>
      <xdr:col>0</xdr:col>
      <xdr:colOff>316525</xdr:colOff>
      <xdr:row>321</xdr:row>
      <xdr:rowOff>8358</xdr:rowOff>
    </xdr:to>
    <xdr:sp macro="" textlink="">
      <xdr:nvSpPr>
        <xdr:cNvPr id="121" name="楕円 120">
          <a:extLst>
            <a:ext uri="{FF2B5EF4-FFF2-40B4-BE49-F238E27FC236}">
              <a16:creationId xmlns:a16="http://schemas.microsoft.com/office/drawing/2014/main" id="{9A67CC35-CBDA-4844-8466-B575606F14EF}"/>
            </a:ext>
          </a:extLst>
        </xdr:cNvPr>
        <xdr:cNvSpPr>
          <a:spLocks noChangeAspect="1"/>
        </xdr:cNvSpPr>
      </xdr:nvSpPr>
      <xdr:spPr bwMode="auto">
        <a:xfrm>
          <a:off x="136525" y="338328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319</xdr:row>
      <xdr:rowOff>159875</xdr:rowOff>
    </xdr:from>
    <xdr:to>
      <xdr:col>4</xdr:col>
      <xdr:colOff>395899</xdr:colOff>
      <xdr:row>320</xdr:row>
      <xdr:rowOff>169789</xdr:rowOff>
    </xdr:to>
    <xdr:sp macro="" textlink="">
      <xdr:nvSpPr>
        <xdr:cNvPr id="122" name="楕円 121">
          <a:extLst>
            <a:ext uri="{FF2B5EF4-FFF2-40B4-BE49-F238E27FC236}">
              <a16:creationId xmlns:a16="http://schemas.microsoft.com/office/drawing/2014/main" id="{8A68E226-76AC-454B-A40A-E5041DCA0652}"/>
            </a:ext>
          </a:extLst>
        </xdr:cNvPr>
        <xdr:cNvSpPr>
          <a:spLocks noChangeAspect="1"/>
        </xdr:cNvSpPr>
      </xdr:nvSpPr>
      <xdr:spPr bwMode="auto">
        <a:xfrm>
          <a:off x="1854199" y="338212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320</xdr:row>
      <xdr:rowOff>7938</xdr:rowOff>
    </xdr:from>
    <xdr:to>
      <xdr:col>10</xdr:col>
      <xdr:colOff>455250</xdr:colOff>
      <xdr:row>320</xdr:row>
      <xdr:rowOff>156173</xdr:rowOff>
    </xdr:to>
    <xdr:sp macro="" textlink="">
      <xdr:nvSpPr>
        <xdr:cNvPr id="123" name="楕円 122">
          <a:extLst>
            <a:ext uri="{FF2B5EF4-FFF2-40B4-BE49-F238E27FC236}">
              <a16:creationId xmlns:a16="http://schemas.microsoft.com/office/drawing/2014/main" id="{45E554E6-6E79-46C9-9E6B-E34C6D891124}"/>
            </a:ext>
          </a:extLst>
        </xdr:cNvPr>
        <xdr:cNvSpPr>
          <a:spLocks noChangeAspect="1"/>
        </xdr:cNvSpPr>
      </xdr:nvSpPr>
      <xdr:spPr bwMode="auto">
        <a:xfrm>
          <a:off x="3619500" y="338407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314</xdr:row>
      <xdr:rowOff>38101</xdr:rowOff>
    </xdr:from>
    <xdr:to>
      <xdr:col>12</xdr:col>
      <xdr:colOff>303832</xdr:colOff>
      <xdr:row>316</xdr:row>
      <xdr:rowOff>3789</xdr:rowOff>
    </xdr:to>
    <xdr:sp macro="" textlink="">
      <xdr:nvSpPr>
        <xdr:cNvPr id="124" name="Oval 5">
          <a:extLst>
            <a:ext uri="{FF2B5EF4-FFF2-40B4-BE49-F238E27FC236}">
              <a16:creationId xmlns:a16="http://schemas.microsoft.com/office/drawing/2014/main" id="{A721E977-A04A-462A-8850-F64DEA67E907}"/>
            </a:ext>
          </a:extLst>
        </xdr:cNvPr>
        <xdr:cNvSpPr>
          <a:spLocks noChangeArrowheads="1"/>
        </xdr:cNvSpPr>
      </xdr:nvSpPr>
      <xdr:spPr bwMode="auto">
        <a:xfrm>
          <a:off x="4657732" y="331279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318</xdr:row>
      <xdr:rowOff>15874</xdr:rowOff>
    </xdr:from>
    <xdr:to>
      <xdr:col>13</xdr:col>
      <xdr:colOff>21249</xdr:colOff>
      <xdr:row>319</xdr:row>
      <xdr:rowOff>17462</xdr:rowOff>
    </xdr:to>
    <xdr:sp macro="" textlink="">
      <xdr:nvSpPr>
        <xdr:cNvPr id="125" name="Oval 10">
          <a:extLst>
            <a:ext uri="{FF2B5EF4-FFF2-40B4-BE49-F238E27FC236}">
              <a16:creationId xmlns:a16="http://schemas.microsoft.com/office/drawing/2014/main" id="{A040201A-4D74-4DD5-B27B-00F36FAEB9CD}"/>
            </a:ext>
          </a:extLst>
        </xdr:cNvPr>
        <xdr:cNvSpPr>
          <a:spLocks noChangeArrowheads="1"/>
        </xdr:cNvSpPr>
      </xdr:nvSpPr>
      <xdr:spPr bwMode="auto">
        <a:xfrm>
          <a:off x="5407024" y="334962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14</xdr:col>
      <xdr:colOff>0</xdr:colOff>
      <xdr:row>264</xdr:row>
      <xdr:rowOff>90487</xdr:rowOff>
    </xdr:from>
    <xdr:to>
      <xdr:col>15</xdr:col>
      <xdr:colOff>0</xdr:colOff>
      <xdr:row>266</xdr:row>
      <xdr:rowOff>33337</xdr:rowOff>
    </xdr:to>
    <xdr:sp macro="" textlink="">
      <xdr:nvSpPr>
        <xdr:cNvPr id="126" name="テキスト ボックス 125">
          <a:extLst>
            <a:ext uri="{FF2B5EF4-FFF2-40B4-BE49-F238E27FC236}">
              <a16:creationId xmlns:a16="http://schemas.microsoft.com/office/drawing/2014/main" id="{AD67AFA8-83CF-429C-8E6A-F1AEB3831B9B}"/>
            </a:ext>
          </a:extLst>
        </xdr:cNvPr>
        <xdr:cNvSpPr txBox="1"/>
      </xdr:nvSpPr>
      <xdr:spPr>
        <a:xfrm>
          <a:off x="6610350" y="268938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267</xdr:row>
      <xdr:rowOff>95248</xdr:rowOff>
    </xdr:from>
    <xdr:to>
      <xdr:col>15</xdr:col>
      <xdr:colOff>0</xdr:colOff>
      <xdr:row>269</xdr:row>
      <xdr:rowOff>38098</xdr:rowOff>
    </xdr:to>
    <xdr:sp macro="" textlink="">
      <xdr:nvSpPr>
        <xdr:cNvPr id="127" name="テキスト ボックス 126">
          <a:extLst>
            <a:ext uri="{FF2B5EF4-FFF2-40B4-BE49-F238E27FC236}">
              <a16:creationId xmlns:a16="http://schemas.microsoft.com/office/drawing/2014/main" id="{7F40DE75-A796-46D6-BA9A-F54528EC9955}"/>
            </a:ext>
          </a:extLst>
        </xdr:cNvPr>
        <xdr:cNvSpPr txBox="1"/>
      </xdr:nvSpPr>
      <xdr:spPr>
        <a:xfrm>
          <a:off x="6610350" y="272700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270</xdr:row>
      <xdr:rowOff>90487</xdr:rowOff>
    </xdr:from>
    <xdr:to>
      <xdr:col>15</xdr:col>
      <xdr:colOff>0</xdr:colOff>
      <xdr:row>272</xdr:row>
      <xdr:rowOff>33337</xdr:rowOff>
    </xdr:to>
    <xdr:sp macro="" textlink="">
      <xdr:nvSpPr>
        <xdr:cNvPr id="128" name="テキスト ボックス 127">
          <a:extLst>
            <a:ext uri="{FF2B5EF4-FFF2-40B4-BE49-F238E27FC236}">
              <a16:creationId xmlns:a16="http://schemas.microsoft.com/office/drawing/2014/main" id="{13EF8B20-CFEB-4EA6-9D29-D97B368DB838}"/>
            </a:ext>
          </a:extLst>
        </xdr:cNvPr>
        <xdr:cNvSpPr txBox="1"/>
      </xdr:nvSpPr>
      <xdr:spPr>
        <a:xfrm>
          <a:off x="6610350" y="276367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273</xdr:row>
      <xdr:rowOff>95248</xdr:rowOff>
    </xdr:from>
    <xdr:to>
      <xdr:col>15</xdr:col>
      <xdr:colOff>0</xdr:colOff>
      <xdr:row>275</xdr:row>
      <xdr:rowOff>38098</xdr:rowOff>
    </xdr:to>
    <xdr:sp macro="" textlink="">
      <xdr:nvSpPr>
        <xdr:cNvPr id="129" name="テキスト ボックス 128">
          <a:extLst>
            <a:ext uri="{FF2B5EF4-FFF2-40B4-BE49-F238E27FC236}">
              <a16:creationId xmlns:a16="http://schemas.microsoft.com/office/drawing/2014/main" id="{FBB321E3-99CB-4C6E-9EC2-32F357EB5E44}"/>
            </a:ext>
          </a:extLst>
        </xdr:cNvPr>
        <xdr:cNvSpPr txBox="1"/>
      </xdr:nvSpPr>
      <xdr:spPr>
        <a:xfrm>
          <a:off x="6610350" y="280130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276</xdr:row>
      <xdr:rowOff>90487</xdr:rowOff>
    </xdr:from>
    <xdr:to>
      <xdr:col>15</xdr:col>
      <xdr:colOff>0</xdr:colOff>
      <xdr:row>278</xdr:row>
      <xdr:rowOff>33337</xdr:rowOff>
    </xdr:to>
    <xdr:sp macro="" textlink="">
      <xdr:nvSpPr>
        <xdr:cNvPr id="130" name="テキスト ボックス 129">
          <a:extLst>
            <a:ext uri="{FF2B5EF4-FFF2-40B4-BE49-F238E27FC236}">
              <a16:creationId xmlns:a16="http://schemas.microsoft.com/office/drawing/2014/main" id="{E5209119-446A-4CD6-B6FA-127E27FC3839}"/>
            </a:ext>
          </a:extLst>
        </xdr:cNvPr>
        <xdr:cNvSpPr txBox="1"/>
      </xdr:nvSpPr>
      <xdr:spPr>
        <a:xfrm>
          <a:off x="6610350" y="283797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279</xdr:row>
      <xdr:rowOff>95248</xdr:rowOff>
    </xdr:from>
    <xdr:to>
      <xdr:col>15</xdr:col>
      <xdr:colOff>0</xdr:colOff>
      <xdr:row>281</xdr:row>
      <xdr:rowOff>38098</xdr:rowOff>
    </xdr:to>
    <xdr:sp macro="" textlink="">
      <xdr:nvSpPr>
        <xdr:cNvPr id="131" name="テキスト ボックス 130">
          <a:extLst>
            <a:ext uri="{FF2B5EF4-FFF2-40B4-BE49-F238E27FC236}">
              <a16:creationId xmlns:a16="http://schemas.microsoft.com/office/drawing/2014/main" id="{55369527-C8A9-44E9-8F61-92581D3D99AF}"/>
            </a:ext>
          </a:extLst>
        </xdr:cNvPr>
        <xdr:cNvSpPr txBox="1"/>
      </xdr:nvSpPr>
      <xdr:spPr>
        <a:xfrm>
          <a:off x="6610350" y="287559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282</xdr:row>
      <xdr:rowOff>90487</xdr:rowOff>
    </xdr:from>
    <xdr:to>
      <xdr:col>15</xdr:col>
      <xdr:colOff>0</xdr:colOff>
      <xdr:row>284</xdr:row>
      <xdr:rowOff>33337</xdr:rowOff>
    </xdr:to>
    <xdr:sp macro="" textlink="">
      <xdr:nvSpPr>
        <xdr:cNvPr id="132" name="テキスト ボックス 131">
          <a:extLst>
            <a:ext uri="{FF2B5EF4-FFF2-40B4-BE49-F238E27FC236}">
              <a16:creationId xmlns:a16="http://schemas.microsoft.com/office/drawing/2014/main" id="{24247E91-2980-482E-983F-1E01B1C61C7E}"/>
            </a:ext>
          </a:extLst>
        </xdr:cNvPr>
        <xdr:cNvSpPr txBox="1"/>
      </xdr:nvSpPr>
      <xdr:spPr>
        <a:xfrm>
          <a:off x="6610350" y="291226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285</xdr:row>
      <xdr:rowOff>95248</xdr:rowOff>
    </xdr:from>
    <xdr:to>
      <xdr:col>15</xdr:col>
      <xdr:colOff>0</xdr:colOff>
      <xdr:row>287</xdr:row>
      <xdr:rowOff>38098</xdr:rowOff>
    </xdr:to>
    <xdr:sp macro="" textlink="">
      <xdr:nvSpPr>
        <xdr:cNvPr id="133" name="テキスト ボックス 132">
          <a:extLst>
            <a:ext uri="{FF2B5EF4-FFF2-40B4-BE49-F238E27FC236}">
              <a16:creationId xmlns:a16="http://schemas.microsoft.com/office/drawing/2014/main" id="{B4A64E12-8450-491F-B9CC-5823B3D1D00B}"/>
            </a:ext>
          </a:extLst>
        </xdr:cNvPr>
        <xdr:cNvSpPr txBox="1"/>
      </xdr:nvSpPr>
      <xdr:spPr>
        <a:xfrm>
          <a:off x="6610350" y="294989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288</xdr:row>
      <xdr:rowOff>90487</xdr:rowOff>
    </xdr:from>
    <xdr:to>
      <xdr:col>15</xdr:col>
      <xdr:colOff>0</xdr:colOff>
      <xdr:row>290</xdr:row>
      <xdr:rowOff>33337</xdr:rowOff>
    </xdr:to>
    <xdr:sp macro="" textlink="">
      <xdr:nvSpPr>
        <xdr:cNvPr id="134" name="テキスト ボックス 133">
          <a:extLst>
            <a:ext uri="{FF2B5EF4-FFF2-40B4-BE49-F238E27FC236}">
              <a16:creationId xmlns:a16="http://schemas.microsoft.com/office/drawing/2014/main" id="{C5FB22C7-CCDC-41EC-9C5E-A109E1329BFE}"/>
            </a:ext>
          </a:extLst>
        </xdr:cNvPr>
        <xdr:cNvSpPr txBox="1"/>
      </xdr:nvSpPr>
      <xdr:spPr>
        <a:xfrm>
          <a:off x="6610350" y="298656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291</xdr:row>
      <xdr:rowOff>95248</xdr:rowOff>
    </xdr:from>
    <xdr:to>
      <xdr:col>15</xdr:col>
      <xdr:colOff>0</xdr:colOff>
      <xdr:row>293</xdr:row>
      <xdr:rowOff>38098</xdr:rowOff>
    </xdr:to>
    <xdr:sp macro="" textlink="">
      <xdr:nvSpPr>
        <xdr:cNvPr id="135" name="テキスト ボックス 134">
          <a:extLst>
            <a:ext uri="{FF2B5EF4-FFF2-40B4-BE49-F238E27FC236}">
              <a16:creationId xmlns:a16="http://schemas.microsoft.com/office/drawing/2014/main" id="{EB6DF883-5DE6-424D-81D1-39CC4F388707}"/>
            </a:ext>
          </a:extLst>
        </xdr:cNvPr>
        <xdr:cNvSpPr txBox="1"/>
      </xdr:nvSpPr>
      <xdr:spPr>
        <a:xfrm>
          <a:off x="6610350" y="302418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294</xdr:row>
      <xdr:rowOff>90487</xdr:rowOff>
    </xdr:from>
    <xdr:to>
      <xdr:col>15</xdr:col>
      <xdr:colOff>0</xdr:colOff>
      <xdr:row>296</xdr:row>
      <xdr:rowOff>33337</xdr:rowOff>
    </xdr:to>
    <xdr:sp macro="" textlink="">
      <xdr:nvSpPr>
        <xdr:cNvPr id="136" name="テキスト ボックス 135">
          <a:extLst>
            <a:ext uri="{FF2B5EF4-FFF2-40B4-BE49-F238E27FC236}">
              <a16:creationId xmlns:a16="http://schemas.microsoft.com/office/drawing/2014/main" id="{6CA136D8-0F79-4DF0-A809-7F1E53358426}"/>
            </a:ext>
          </a:extLst>
        </xdr:cNvPr>
        <xdr:cNvSpPr txBox="1"/>
      </xdr:nvSpPr>
      <xdr:spPr>
        <a:xfrm>
          <a:off x="6610350" y="306085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297</xdr:row>
      <xdr:rowOff>95248</xdr:rowOff>
    </xdr:from>
    <xdr:to>
      <xdr:col>15</xdr:col>
      <xdr:colOff>0</xdr:colOff>
      <xdr:row>299</xdr:row>
      <xdr:rowOff>38098</xdr:rowOff>
    </xdr:to>
    <xdr:sp macro="" textlink="">
      <xdr:nvSpPr>
        <xdr:cNvPr id="137" name="テキスト ボックス 136">
          <a:extLst>
            <a:ext uri="{FF2B5EF4-FFF2-40B4-BE49-F238E27FC236}">
              <a16:creationId xmlns:a16="http://schemas.microsoft.com/office/drawing/2014/main" id="{62D174E1-6558-4747-BCD8-5BF49CAD69A9}"/>
            </a:ext>
          </a:extLst>
        </xdr:cNvPr>
        <xdr:cNvSpPr txBox="1"/>
      </xdr:nvSpPr>
      <xdr:spPr>
        <a:xfrm>
          <a:off x="6610350" y="309848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300</xdr:row>
      <xdr:rowOff>90487</xdr:rowOff>
    </xdr:from>
    <xdr:to>
      <xdr:col>15</xdr:col>
      <xdr:colOff>0</xdr:colOff>
      <xdr:row>302</xdr:row>
      <xdr:rowOff>33337</xdr:rowOff>
    </xdr:to>
    <xdr:sp macro="" textlink="">
      <xdr:nvSpPr>
        <xdr:cNvPr id="138" name="テキスト ボックス 137">
          <a:extLst>
            <a:ext uri="{FF2B5EF4-FFF2-40B4-BE49-F238E27FC236}">
              <a16:creationId xmlns:a16="http://schemas.microsoft.com/office/drawing/2014/main" id="{742B9A9E-2893-4933-B82D-2DBBA52C70A6}"/>
            </a:ext>
          </a:extLst>
        </xdr:cNvPr>
        <xdr:cNvSpPr txBox="1"/>
      </xdr:nvSpPr>
      <xdr:spPr>
        <a:xfrm>
          <a:off x="6610350" y="313515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303</xdr:row>
      <xdr:rowOff>95248</xdr:rowOff>
    </xdr:from>
    <xdr:to>
      <xdr:col>15</xdr:col>
      <xdr:colOff>0</xdr:colOff>
      <xdr:row>305</xdr:row>
      <xdr:rowOff>38098</xdr:rowOff>
    </xdr:to>
    <xdr:sp macro="" textlink="">
      <xdr:nvSpPr>
        <xdr:cNvPr id="139" name="テキスト ボックス 138">
          <a:extLst>
            <a:ext uri="{FF2B5EF4-FFF2-40B4-BE49-F238E27FC236}">
              <a16:creationId xmlns:a16="http://schemas.microsoft.com/office/drawing/2014/main" id="{189A2AC4-D1BD-4C3F-B327-F9CF3A49C758}"/>
            </a:ext>
          </a:extLst>
        </xdr:cNvPr>
        <xdr:cNvSpPr txBox="1"/>
      </xdr:nvSpPr>
      <xdr:spPr>
        <a:xfrm>
          <a:off x="6610350" y="317277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306</xdr:row>
      <xdr:rowOff>90487</xdr:rowOff>
    </xdr:from>
    <xdr:to>
      <xdr:col>15</xdr:col>
      <xdr:colOff>0</xdr:colOff>
      <xdr:row>308</xdr:row>
      <xdr:rowOff>33337</xdr:rowOff>
    </xdr:to>
    <xdr:sp macro="" textlink="">
      <xdr:nvSpPr>
        <xdr:cNvPr id="140" name="テキスト ボックス 139">
          <a:extLst>
            <a:ext uri="{FF2B5EF4-FFF2-40B4-BE49-F238E27FC236}">
              <a16:creationId xmlns:a16="http://schemas.microsoft.com/office/drawing/2014/main" id="{300D61C1-C43A-417E-81F4-CBD86B074DB8}"/>
            </a:ext>
          </a:extLst>
        </xdr:cNvPr>
        <xdr:cNvSpPr txBox="1"/>
      </xdr:nvSpPr>
      <xdr:spPr>
        <a:xfrm>
          <a:off x="6610350" y="320944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309</xdr:row>
      <xdr:rowOff>95248</xdr:rowOff>
    </xdr:from>
    <xdr:to>
      <xdr:col>15</xdr:col>
      <xdr:colOff>0</xdr:colOff>
      <xdr:row>311</xdr:row>
      <xdr:rowOff>38098</xdr:rowOff>
    </xdr:to>
    <xdr:sp macro="" textlink="">
      <xdr:nvSpPr>
        <xdr:cNvPr id="141" name="テキスト ボックス 140">
          <a:extLst>
            <a:ext uri="{FF2B5EF4-FFF2-40B4-BE49-F238E27FC236}">
              <a16:creationId xmlns:a16="http://schemas.microsoft.com/office/drawing/2014/main" id="{A345E9F5-AB9F-4DEE-BB24-B4DBA7CF1067}"/>
            </a:ext>
          </a:extLst>
        </xdr:cNvPr>
        <xdr:cNvSpPr txBox="1"/>
      </xdr:nvSpPr>
      <xdr:spPr>
        <a:xfrm>
          <a:off x="6610350" y="324707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300</xdr:row>
      <xdr:rowOff>90487</xdr:rowOff>
    </xdr:from>
    <xdr:to>
      <xdr:col>15</xdr:col>
      <xdr:colOff>0</xdr:colOff>
      <xdr:row>302</xdr:row>
      <xdr:rowOff>33337</xdr:rowOff>
    </xdr:to>
    <xdr:sp macro="" textlink="">
      <xdr:nvSpPr>
        <xdr:cNvPr id="142" name="テキスト ボックス 141">
          <a:extLst>
            <a:ext uri="{FF2B5EF4-FFF2-40B4-BE49-F238E27FC236}">
              <a16:creationId xmlns:a16="http://schemas.microsoft.com/office/drawing/2014/main" id="{A3B2D30F-520B-4029-9F81-D7138932F51A}"/>
            </a:ext>
          </a:extLst>
        </xdr:cNvPr>
        <xdr:cNvSpPr txBox="1"/>
      </xdr:nvSpPr>
      <xdr:spPr>
        <a:xfrm>
          <a:off x="6610350" y="313515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303</xdr:row>
      <xdr:rowOff>95248</xdr:rowOff>
    </xdr:from>
    <xdr:to>
      <xdr:col>15</xdr:col>
      <xdr:colOff>0</xdr:colOff>
      <xdr:row>305</xdr:row>
      <xdr:rowOff>38098</xdr:rowOff>
    </xdr:to>
    <xdr:sp macro="" textlink="">
      <xdr:nvSpPr>
        <xdr:cNvPr id="143" name="テキスト ボックス 142">
          <a:extLst>
            <a:ext uri="{FF2B5EF4-FFF2-40B4-BE49-F238E27FC236}">
              <a16:creationId xmlns:a16="http://schemas.microsoft.com/office/drawing/2014/main" id="{AAABA0BC-DE08-4AE3-B974-D524AD4A95D1}"/>
            </a:ext>
          </a:extLst>
        </xdr:cNvPr>
        <xdr:cNvSpPr txBox="1"/>
      </xdr:nvSpPr>
      <xdr:spPr>
        <a:xfrm>
          <a:off x="6610350" y="317277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0</xdr:col>
      <xdr:colOff>161924</xdr:colOff>
      <xdr:row>398</xdr:row>
      <xdr:rowOff>0</xdr:rowOff>
    </xdr:from>
    <xdr:to>
      <xdr:col>0</xdr:col>
      <xdr:colOff>341924</xdr:colOff>
      <xdr:row>399</xdr:row>
      <xdr:rowOff>5375</xdr:rowOff>
    </xdr:to>
    <xdr:sp macro="" textlink="">
      <xdr:nvSpPr>
        <xdr:cNvPr id="144" name="Oval 3">
          <a:extLst>
            <a:ext uri="{FF2B5EF4-FFF2-40B4-BE49-F238E27FC236}">
              <a16:creationId xmlns:a16="http://schemas.microsoft.com/office/drawing/2014/main" id="{2BF566D5-0399-4CC2-BFCA-31D34A30DFB9}"/>
            </a:ext>
          </a:extLst>
        </xdr:cNvPr>
        <xdr:cNvSpPr>
          <a:spLocks noChangeArrowheads="1"/>
        </xdr:cNvSpPr>
      </xdr:nvSpPr>
      <xdr:spPr bwMode="auto">
        <a:xfrm>
          <a:off x="161924" y="45091350"/>
          <a:ext cx="180000" cy="17682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3</xdr:col>
      <xdr:colOff>261937</xdr:colOff>
      <xdr:row>397</xdr:row>
      <xdr:rowOff>39686</xdr:rowOff>
    </xdr:from>
    <xdr:to>
      <xdr:col>4</xdr:col>
      <xdr:colOff>13312</xdr:colOff>
      <xdr:row>399</xdr:row>
      <xdr:rowOff>5374</xdr:rowOff>
    </xdr:to>
    <xdr:sp macro="" textlink="">
      <xdr:nvSpPr>
        <xdr:cNvPr id="145" name="Oval 4">
          <a:extLst>
            <a:ext uri="{FF2B5EF4-FFF2-40B4-BE49-F238E27FC236}">
              <a16:creationId xmlns:a16="http://schemas.microsoft.com/office/drawing/2014/main" id="{482C12E6-1EF7-4D6F-A9D4-9D4DC3D879A6}"/>
            </a:ext>
          </a:extLst>
        </xdr:cNvPr>
        <xdr:cNvSpPr>
          <a:spLocks noChangeArrowheads="1"/>
        </xdr:cNvSpPr>
      </xdr:nvSpPr>
      <xdr:spPr bwMode="auto">
        <a:xfrm>
          <a:off x="1471612" y="45092936"/>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9</xdr:col>
      <xdr:colOff>312738</xdr:colOff>
      <xdr:row>397</xdr:row>
      <xdr:rowOff>36513</xdr:rowOff>
    </xdr:from>
    <xdr:to>
      <xdr:col>9</xdr:col>
      <xdr:colOff>492738</xdr:colOff>
      <xdr:row>399</xdr:row>
      <xdr:rowOff>2201</xdr:rowOff>
    </xdr:to>
    <xdr:sp macro="" textlink="">
      <xdr:nvSpPr>
        <xdr:cNvPr id="146" name="Oval 5">
          <a:extLst>
            <a:ext uri="{FF2B5EF4-FFF2-40B4-BE49-F238E27FC236}">
              <a16:creationId xmlns:a16="http://schemas.microsoft.com/office/drawing/2014/main" id="{DA6C2E21-3CE5-4A8C-BEE8-44190DC439FE}"/>
            </a:ext>
          </a:extLst>
        </xdr:cNvPr>
        <xdr:cNvSpPr>
          <a:spLocks noChangeArrowheads="1"/>
        </xdr:cNvSpPr>
      </xdr:nvSpPr>
      <xdr:spPr bwMode="auto">
        <a:xfrm>
          <a:off x="3332163" y="45089763"/>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0</xdr:col>
      <xdr:colOff>161925</xdr:colOff>
      <xdr:row>400</xdr:row>
      <xdr:rowOff>134937</xdr:rowOff>
    </xdr:from>
    <xdr:to>
      <xdr:col>0</xdr:col>
      <xdr:colOff>341925</xdr:colOff>
      <xdr:row>401</xdr:row>
      <xdr:rowOff>172062</xdr:rowOff>
    </xdr:to>
    <xdr:sp macro="" textlink="">
      <xdr:nvSpPr>
        <xdr:cNvPr id="147" name="Oval 7">
          <a:extLst>
            <a:ext uri="{FF2B5EF4-FFF2-40B4-BE49-F238E27FC236}">
              <a16:creationId xmlns:a16="http://schemas.microsoft.com/office/drawing/2014/main" id="{BECFBC0C-4185-45E9-AF6F-672405FCFAEB}"/>
            </a:ext>
          </a:extLst>
        </xdr:cNvPr>
        <xdr:cNvSpPr>
          <a:spLocks noChangeArrowheads="1"/>
        </xdr:cNvSpPr>
      </xdr:nvSpPr>
      <xdr:spPr bwMode="auto">
        <a:xfrm>
          <a:off x="161925" y="45435837"/>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3</xdr:col>
      <xdr:colOff>250824</xdr:colOff>
      <xdr:row>400</xdr:row>
      <xdr:rowOff>134938</xdr:rowOff>
    </xdr:from>
    <xdr:to>
      <xdr:col>4</xdr:col>
      <xdr:colOff>2199</xdr:colOff>
      <xdr:row>401</xdr:row>
      <xdr:rowOff>172063</xdr:rowOff>
    </xdr:to>
    <xdr:sp macro="" textlink="">
      <xdr:nvSpPr>
        <xdr:cNvPr id="148" name="Oval 8">
          <a:extLst>
            <a:ext uri="{FF2B5EF4-FFF2-40B4-BE49-F238E27FC236}">
              <a16:creationId xmlns:a16="http://schemas.microsoft.com/office/drawing/2014/main" id="{45F5F0C5-BAE2-4A85-80EC-A299D2C15593}"/>
            </a:ext>
          </a:extLst>
        </xdr:cNvPr>
        <xdr:cNvSpPr>
          <a:spLocks noChangeArrowheads="1"/>
        </xdr:cNvSpPr>
      </xdr:nvSpPr>
      <xdr:spPr bwMode="auto">
        <a:xfrm>
          <a:off x="1460499" y="45435838"/>
          <a:ext cx="180000" cy="18000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7</xdr:col>
      <xdr:colOff>14288</xdr:colOff>
      <xdr:row>401</xdr:row>
      <xdr:rowOff>7937</xdr:rowOff>
    </xdr:from>
    <xdr:to>
      <xdr:col>7</xdr:col>
      <xdr:colOff>185737</xdr:colOff>
      <xdr:row>402</xdr:row>
      <xdr:rowOff>0</xdr:rowOff>
    </xdr:to>
    <xdr:sp macro="" textlink="">
      <xdr:nvSpPr>
        <xdr:cNvPr id="149" name="Oval 9">
          <a:extLst>
            <a:ext uri="{FF2B5EF4-FFF2-40B4-BE49-F238E27FC236}">
              <a16:creationId xmlns:a16="http://schemas.microsoft.com/office/drawing/2014/main" id="{CA718ECC-EE7B-4DE0-9E51-8A754DF22441}"/>
            </a:ext>
          </a:extLst>
        </xdr:cNvPr>
        <xdr:cNvSpPr>
          <a:spLocks noChangeArrowheads="1"/>
        </xdr:cNvSpPr>
      </xdr:nvSpPr>
      <xdr:spPr bwMode="auto">
        <a:xfrm>
          <a:off x="2481263" y="45451712"/>
          <a:ext cx="171449" cy="1730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10</xdr:col>
      <xdr:colOff>328611</xdr:colOff>
      <xdr:row>401</xdr:row>
      <xdr:rowOff>7937</xdr:rowOff>
    </xdr:from>
    <xdr:to>
      <xdr:col>11</xdr:col>
      <xdr:colOff>611</xdr:colOff>
      <xdr:row>402</xdr:row>
      <xdr:rowOff>9525</xdr:rowOff>
    </xdr:to>
    <xdr:sp macro="" textlink="">
      <xdr:nvSpPr>
        <xdr:cNvPr id="150" name="Oval 10">
          <a:extLst>
            <a:ext uri="{FF2B5EF4-FFF2-40B4-BE49-F238E27FC236}">
              <a16:creationId xmlns:a16="http://schemas.microsoft.com/office/drawing/2014/main" id="{32195974-BE0C-4CD8-8D22-918373A69CBB}"/>
            </a:ext>
          </a:extLst>
        </xdr:cNvPr>
        <xdr:cNvSpPr>
          <a:spLocks noChangeArrowheads="1"/>
        </xdr:cNvSpPr>
      </xdr:nvSpPr>
      <xdr:spPr bwMode="auto">
        <a:xfrm>
          <a:off x="3852861" y="45451712"/>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136525</xdr:colOff>
      <xdr:row>403</xdr:row>
      <xdr:rowOff>0</xdr:rowOff>
    </xdr:from>
    <xdr:to>
      <xdr:col>0</xdr:col>
      <xdr:colOff>316525</xdr:colOff>
      <xdr:row>404</xdr:row>
      <xdr:rowOff>8358</xdr:rowOff>
    </xdr:to>
    <xdr:sp macro="" textlink="">
      <xdr:nvSpPr>
        <xdr:cNvPr id="151" name="楕円 150">
          <a:extLst>
            <a:ext uri="{FF2B5EF4-FFF2-40B4-BE49-F238E27FC236}">
              <a16:creationId xmlns:a16="http://schemas.microsoft.com/office/drawing/2014/main" id="{4985CADE-3739-4450-BEB3-872B963E62F5}"/>
            </a:ext>
          </a:extLst>
        </xdr:cNvPr>
        <xdr:cNvSpPr>
          <a:spLocks noChangeAspect="1"/>
        </xdr:cNvSpPr>
      </xdr:nvSpPr>
      <xdr:spPr bwMode="auto">
        <a:xfrm>
          <a:off x="136525" y="45796200"/>
          <a:ext cx="180000" cy="179808"/>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4</xdr:col>
      <xdr:colOff>215899</xdr:colOff>
      <xdr:row>402</xdr:row>
      <xdr:rowOff>159875</xdr:rowOff>
    </xdr:from>
    <xdr:to>
      <xdr:col>4</xdr:col>
      <xdr:colOff>395899</xdr:colOff>
      <xdr:row>403</xdr:row>
      <xdr:rowOff>169789</xdr:rowOff>
    </xdr:to>
    <xdr:sp macro="" textlink="">
      <xdr:nvSpPr>
        <xdr:cNvPr id="152" name="楕円 151">
          <a:extLst>
            <a:ext uri="{FF2B5EF4-FFF2-40B4-BE49-F238E27FC236}">
              <a16:creationId xmlns:a16="http://schemas.microsoft.com/office/drawing/2014/main" id="{17C68A6A-1323-4C4E-891B-549281FA5D30}"/>
            </a:ext>
          </a:extLst>
        </xdr:cNvPr>
        <xdr:cNvSpPr>
          <a:spLocks noChangeAspect="1"/>
        </xdr:cNvSpPr>
      </xdr:nvSpPr>
      <xdr:spPr bwMode="auto">
        <a:xfrm>
          <a:off x="1854199" y="45784625"/>
          <a:ext cx="180000" cy="181364"/>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10</xdr:col>
      <xdr:colOff>95250</xdr:colOff>
      <xdr:row>403</xdr:row>
      <xdr:rowOff>7938</xdr:rowOff>
    </xdr:from>
    <xdr:to>
      <xdr:col>10</xdr:col>
      <xdr:colOff>455250</xdr:colOff>
      <xdr:row>403</xdr:row>
      <xdr:rowOff>156173</xdr:rowOff>
    </xdr:to>
    <xdr:sp macro="" textlink="">
      <xdr:nvSpPr>
        <xdr:cNvPr id="153" name="楕円 152">
          <a:extLst>
            <a:ext uri="{FF2B5EF4-FFF2-40B4-BE49-F238E27FC236}">
              <a16:creationId xmlns:a16="http://schemas.microsoft.com/office/drawing/2014/main" id="{3F7B68F6-7DF6-4FB6-A33D-ADC2706F42F7}"/>
            </a:ext>
          </a:extLst>
        </xdr:cNvPr>
        <xdr:cNvSpPr>
          <a:spLocks noChangeAspect="1"/>
        </xdr:cNvSpPr>
      </xdr:nvSpPr>
      <xdr:spPr bwMode="auto">
        <a:xfrm>
          <a:off x="3619500" y="45804138"/>
          <a:ext cx="360000" cy="14823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12</xdr:col>
      <xdr:colOff>123832</xdr:colOff>
      <xdr:row>397</xdr:row>
      <xdr:rowOff>38101</xdr:rowOff>
    </xdr:from>
    <xdr:to>
      <xdr:col>12</xdr:col>
      <xdr:colOff>303832</xdr:colOff>
      <xdr:row>399</xdr:row>
      <xdr:rowOff>3789</xdr:rowOff>
    </xdr:to>
    <xdr:sp macro="" textlink="">
      <xdr:nvSpPr>
        <xdr:cNvPr id="154" name="Oval 5">
          <a:extLst>
            <a:ext uri="{FF2B5EF4-FFF2-40B4-BE49-F238E27FC236}">
              <a16:creationId xmlns:a16="http://schemas.microsoft.com/office/drawing/2014/main" id="{43A7247F-EE3C-4A7A-808E-C821EC677772}"/>
            </a:ext>
          </a:extLst>
        </xdr:cNvPr>
        <xdr:cNvSpPr>
          <a:spLocks noChangeArrowheads="1"/>
        </xdr:cNvSpPr>
      </xdr:nvSpPr>
      <xdr:spPr bwMode="auto">
        <a:xfrm>
          <a:off x="4657732" y="45091351"/>
          <a:ext cx="180000" cy="17523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12</xdr:col>
      <xdr:colOff>873124</xdr:colOff>
      <xdr:row>401</xdr:row>
      <xdr:rowOff>15874</xdr:rowOff>
    </xdr:from>
    <xdr:to>
      <xdr:col>13</xdr:col>
      <xdr:colOff>21249</xdr:colOff>
      <xdr:row>402</xdr:row>
      <xdr:rowOff>17462</xdr:rowOff>
    </xdr:to>
    <xdr:sp macro="" textlink="">
      <xdr:nvSpPr>
        <xdr:cNvPr id="155" name="Oval 10">
          <a:extLst>
            <a:ext uri="{FF2B5EF4-FFF2-40B4-BE49-F238E27FC236}">
              <a16:creationId xmlns:a16="http://schemas.microsoft.com/office/drawing/2014/main" id="{B2BE04CB-7584-4BC9-BD04-2BA8144F8C8A}"/>
            </a:ext>
          </a:extLst>
        </xdr:cNvPr>
        <xdr:cNvSpPr>
          <a:spLocks noChangeArrowheads="1"/>
        </xdr:cNvSpPr>
      </xdr:nvSpPr>
      <xdr:spPr bwMode="auto">
        <a:xfrm>
          <a:off x="5407024" y="45459649"/>
          <a:ext cx="176825" cy="182563"/>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14</xdr:col>
      <xdr:colOff>0</xdr:colOff>
      <xdr:row>347</xdr:row>
      <xdr:rowOff>90487</xdr:rowOff>
    </xdr:from>
    <xdr:to>
      <xdr:col>15</xdr:col>
      <xdr:colOff>0</xdr:colOff>
      <xdr:row>349</xdr:row>
      <xdr:rowOff>33337</xdr:rowOff>
    </xdr:to>
    <xdr:sp macro="" textlink="">
      <xdr:nvSpPr>
        <xdr:cNvPr id="156" name="テキスト ボックス 155">
          <a:extLst>
            <a:ext uri="{FF2B5EF4-FFF2-40B4-BE49-F238E27FC236}">
              <a16:creationId xmlns:a16="http://schemas.microsoft.com/office/drawing/2014/main" id="{EE8B77EB-6B15-4703-8FEE-3D94E4673D5C}"/>
            </a:ext>
          </a:extLst>
        </xdr:cNvPr>
        <xdr:cNvSpPr txBox="1"/>
      </xdr:nvSpPr>
      <xdr:spPr>
        <a:xfrm>
          <a:off x="6610350" y="388572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350</xdr:row>
      <xdr:rowOff>95248</xdr:rowOff>
    </xdr:from>
    <xdr:to>
      <xdr:col>15</xdr:col>
      <xdr:colOff>0</xdr:colOff>
      <xdr:row>352</xdr:row>
      <xdr:rowOff>38098</xdr:rowOff>
    </xdr:to>
    <xdr:sp macro="" textlink="">
      <xdr:nvSpPr>
        <xdr:cNvPr id="157" name="テキスト ボックス 156">
          <a:extLst>
            <a:ext uri="{FF2B5EF4-FFF2-40B4-BE49-F238E27FC236}">
              <a16:creationId xmlns:a16="http://schemas.microsoft.com/office/drawing/2014/main" id="{D5954F95-8E68-4DED-A1AA-83006C260792}"/>
            </a:ext>
          </a:extLst>
        </xdr:cNvPr>
        <xdr:cNvSpPr txBox="1"/>
      </xdr:nvSpPr>
      <xdr:spPr>
        <a:xfrm>
          <a:off x="6610350" y="392334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353</xdr:row>
      <xdr:rowOff>90487</xdr:rowOff>
    </xdr:from>
    <xdr:to>
      <xdr:col>15</xdr:col>
      <xdr:colOff>0</xdr:colOff>
      <xdr:row>355</xdr:row>
      <xdr:rowOff>33337</xdr:rowOff>
    </xdr:to>
    <xdr:sp macro="" textlink="">
      <xdr:nvSpPr>
        <xdr:cNvPr id="158" name="テキスト ボックス 157">
          <a:extLst>
            <a:ext uri="{FF2B5EF4-FFF2-40B4-BE49-F238E27FC236}">
              <a16:creationId xmlns:a16="http://schemas.microsoft.com/office/drawing/2014/main" id="{17A4ECCE-973F-4432-81F1-C705EEF4FE78}"/>
            </a:ext>
          </a:extLst>
        </xdr:cNvPr>
        <xdr:cNvSpPr txBox="1"/>
      </xdr:nvSpPr>
      <xdr:spPr>
        <a:xfrm>
          <a:off x="6610350" y="396001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356</xdr:row>
      <xdr:rowOff>95248</xdr:rowOff>
    </xdr:from>
    <xdr:to>
      <xdr:col>15</xdr:col>
      <xdr:colOff>0</xdr:colOff>
      <xdr:row>358</xdr:row>
      <xdr:rowOff>38098</xdr:rowOff>
    </xdr:to>
    <xdr:sp macro="" textlink="">
      <xdr:nvSpPr>
        <xdr:cNvPr id="159" name="テキスト ボックス 158">
          <a:extLst>
            <a:ext uri="{FF2B5EF4-FFF2-40B4-BE49-F238E27FC236}">
              <a16:creationId xmlns:a16="http://schemas.microsoft.com/office/drawing/2014/main" id="{6958C251-F26E-4A65-B784-659C33D402F6}"/>
            </a:ext>
          </a:extLst>
        </xdr:cNvPr>
        <xdr:cNvSpPr txBox="1"/>
      </xdr:nvSpPr>
      <xdr:spPr>
        <a:xfrm>
          <a:off x="6610350" y="399764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359</xdr:row>
      <xdr:rowOff>90487</xdr:rowOff>
    </xdr:from>
    <xdr:to>
      <xdr:col>15</xdr:col>
      <xdr:colOff>0</xdr:colOff>
      <xdr:row>361</xdr:row>
      <xdr:rowOff>33337</xdr:rowOff>
    </xdr:to>
    <xdr:sp macro="" textlink="">
      <xdr:nvSpPr>
        <xdr:cNvPr id="160" name="テキスト ボックス 159">
          <a:extLst>
            <a:ext uri="{FF2B5EF4-FFF2-40B4-BE49-F238E27FC236}">
              <a16:creationId xmlns:a16="http://schemas.microsoft.com/office/drawing/2014/main" id="{E1769DE8-85D7-4561-938B-5DBD8405C6EE}"/>
            </a:ext>
          </a:extLst>
        </xdr:cNvPr>
        <xdr:cNvSpPr txBox="1"/>
      </xdr:nvSpPr>
      <xdr:spPr>
        <a:xfrm>
          <a:off x="6610350" y="403431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362</xdr:row>
      <xdr:rowOff>95248</xdr:rowOff>
    </xdr:from>
    <xdr:to>
      <xdr:col>15</xdr:col>
      <xdr:colOff>0</xdr:colOff>
      <xdr:row>364</xdr:row>
      <xdr:rowOff>38098</xdr:rowOff>
    </xdr:to>
    <xdr:sp macro="" textlink="">
      <xdr:nvSpPr>
        <xdr:cNvPr id="161" name="テキスト ボックス 160">
          <a:extLst>
            <a:ext uri="{FF2B5EF4-FFF2-40B4-BE49-F238E27FC236}">
              <a16:creationId xmlns:a16="http://schemas.microsoft.com/office/drawing/2014/main" id="{75AA5774-6890-494D-A8CA-9F70DA607AF8}"/>
            </a:ext>
          </a:extLst>
        </xdr:cNvPr>
        <xdr:cNvSpPr txBox="1"/>
      </xdr:nvSpPr>
      <xdr:spPr>
        <a:xfrm>
          <a:off x="6610350" y="407193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365</xdr:row>
      <xdr:rowOff>90487</xdr:rowOff>
    </xdr:from>
    <xdr:to>
      <xdr:col>15</xdr:col>
      <xdr:colOff>0</xdr:colOff>
      <xdr:row>367</xdr:row>
      <xdr:rowOff>33337</xdr:rowOff>
    </xdr:to>
    <xdr:sp macro="" textlink="">
      <xdr:nvSpPr>
        <xdr:cNvPr id="162" name="テキスト ボックス 161">
          <a:extLst>
            <a:ext uri="{FF2B5EF4-FFF2-40B4-BE49-F238E27FC236}">
              <a16:creationId xmlns:a16="http://schemas.microsoft.com/office/drawing/2014/main" id="{F599DCFD-A17C-4A96-90DE-FF6A66B2E219}"/>
            </a:ext>
          </a:extLst>
        </xdr:cNvPr>
        <xdr:cNvSpPr txBox="1"/>
      </xdr:nvSpPr>
      <xdr:spPr>
        <a:xfrm>
          <a:off x="6610350" y="410860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368</xdr:row>
      <xdr:rowOff>95248</xdr:rowOff>
    </xdr:from>
    <xdr:to>
      <xdr:col>15</xdr:col>
      <xdr:colOff>0</xdr:colOff>
      <xdr:row>370</xdr:row>
      <xdr:rowOff>38098</xdr:rowOff>
    </xdr:to>
    <xdr:sp macro="" textlink="">
      <xdr:nvSpPr>
        <xdr:cNvPr id="163" name="テキスト ボックス 162">
          <a:extLst>
            <a:ext uri="{FF2B5EF4-FFF2-40B4-BE49-F238E27FC236}">
              <a16:creationId xmlns:a16="http://schemas.microsoft.com/office/drawing/2014/main" id="{850633CB-4500-40C7-B293-A1BEFF5615DF}"/>
            </a:ext>
          </a:extLst>
        </xdr:cNvPr>
        <xdr:cNvSpPr txBox="1"/>
      </xdr:nvSpPr>
      <xdr:spPr>
        <a:xfrm>
          <a:off x="6610350" y="414623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371</xdr:row>
      <xdr:rowOff>90487</xdr:rowOff>
    </xdr:from>
    <xdr:to>
      <xdr:col>15</xdr:col>
      <xdr:colOff>0</xdr:colOff>
      <xdr:row>373</xdr:row>
      <xdr:rowOff>33337</xdr:rowOff>
    </xdr:to>
    <xdr:sp macro="" textlink="">
      <xdr:nvSpPr>
        <xdr:cNvPr id="164" name="テキスト ボックス 163">
          <a:extLst>
            <a:ext uri="{FF2B5EF4-FFF2-40B4-BE49-F238E27FC236}">
              <a16:creationId xmlns:a16="http://schemas.microsoft.com/office/drawing/2014/main" id="{D853F99B-5D4D-47F6-AB5C-CAB784926E05}"/>
            </a:ext>
          </a:extLst>
        </xdr:cNvPr>
        <xdr:cNvSpPr txBox="1"/>
      </xdr:nvSpPr>
      <xdr:spPr>
        <a:xfrm>
          <a:off x="6610350" y="418290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374</xdr:row>
      <xdr:rowOff>95248</xdr:rowOff>
    </xdr:from>
    <xdr:to>
      <xdr:col>15</xdr:col>
      <xdr:colOff>0</xdr:colOff>
      <xdr:row>376</xdr:row>
      <xdr:rowOff>38098</xdr:rowOff>
    </xdr:to>
    <xdr:sp macro="" textlink="">
      <xdr:nvSpPr>
        <xdr:cNvPr id="165" name="テキスト ボックス 164">
          <a:extLst>
            <a:ext uri="{FF2B5EF4-FFF2-40B4-BE49-F238E27FC236}">
              <a16:creationId xmlns:a16="http://schemas.microsoft.com/office/drawing/2014/main" id="{869E6446-4498-4E3C-A0E9-AA3576FA02A4}"/>
            </a:ext>
          </a:extLst>
        </xdr:cNvPr>
        <xdr:cNvSpPr txBox="1"/>
      </xdr:nvSpPr>
      <xdr:spPr>
        <a:xfrm>
          <a:off x="6610350" y="422052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377</xdr:row>
      <xdr:rowOff>90487</xdr:rowOff>
    </xdr:from>
    <xdr:to>
      <xdr:col>15</xdr:col>
      <xdr:colOff>0</xdr:colOff>
      <xdr:row>379</xdr:row>
      <xdr:rowOff>33337</xdr:rowOff>
    </xdr:to>
    <xdr:sp macro="" textlink="">
      <xdr:nvSpPr>
        <xdr:cNvPr id="166" name="テキスト ボックス 165">
          <a:extLst>
            <a:ext uri="{FF2B5EF4-FFF2-40B4-BE49-F238E27FC236}">
              <a16:creationId xmlns:a16="http://schemas.microsoft.com/office/drawing/2014/main" id="{F0DD331A-61A8-48BD-A098-ABA5A7EFEDE7}"/>
            </a:ext>
          </a:extLst>
        </xdr:cNvPr>
        <xdr:cNvSpPr txBox="1"/>
      </xdr:nvSpPr>
      <xdr:spPr>
        <a:xfrm>
          <a:off x="6610350" y="425719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380</xdr:row>
      <xdr:rowOff>95248</xdr:rowOff>
    </xdr:from>
    <xdr:to>
      <xdr:col>15</xdr:col>
      <xdr:colOff>0</xdr:colOff>
      <xdr:row>382</xdr:row>
      <xdr:rowOff>38098</xdr:rowOff>
    </xdr:to>
    <xdr:sp macro="" textlink="">
      <xdr:nvSpPr>
        <xdr:cNvPr id="167" name="テキスト ボックス 166">
          <a:extLst>
            <a:ext uri="{FF2B5EF4-FFF2-40B4-BE49-F238E27FC236}">
              <a16:creationId xmlns:a16="http://schemas.microsoft.com/office/drawing/2014/main" id="{F4015BBF-B19D-40E6-A459-11329FFF2305}"/>
            </a:ext>
          </a:extLst>
        </xdr:cNvPr>
        <xdr:cNvSpPr txBox="1"/>
      </xdr:nvSpPr>
      <xdr:spPr>
        <a:xfrm>
          <a:off x="6610350" y="429482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383</xdr:row>
      <xdr:rowOff>90487</xdr:rowOff>
    </xdr:from>
    <xdr:to>
      <xdr:col>15</xdr:col>
      <xdr:colOff>0</xdr:colOff>
      <xdr:row>385</xdr:row>
      <xdr:rowOff>33337</xdr:rowOff>
    </xdr:to>
    <xdr:sp macro="" textlink="">
      <xdr:nvSpPr>
        <xdr:cNvPr id="168" name="テキスト ボックス 167">
          <a:extLst>
            <a:ext uri="{FF2B5EF4-FFF2-40B4-BE49-F238E27FC236}">
              <a16:creationId xmlns:a16="http://schemas.microsoft.com/office/drawing/2014/main" id="{29DC58BF-9E34-4188-A417-5D191E29BF03}"/>
            </a:ext>
          </a:extLst>
        </xdr:cNvPr>
        <xdr:cNvSpPr txBox="1"/>
      </xdr:nvSpPr>
      <xdr:spPr>
        <a:xfrm>
          <a:off x="6610350" y="433149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386</xdr:row>
      <xdr:rowOff>95248</xdr:rowOff>
    </xdr:from>
    <xdr:to>
      <xdr:col>15</xdr:col>
      <xdr:colOff>0</xdr:colOff>
      <xdr:row>388</xdr:row>
      <xdr:rowOff>38098</xdr:rowOff>
    </xdr:to>
    <xdr:sp macro="" textlink="">
      <xdr:nvSpPr>
        <xdr:cNvPr id="169" name="テキスト ボックス 168">
          <a:extLst>
            <a:ext uri="{FF2B5EF4-FFF2-40B4-BE49-F238E27FC236}">
              <a16:creationId xmlns:a16="http://schemas.microsoft.com/office/drawing/2014/main" id="{24C68134-8DB4-4053-93CD-D83D8A2F969E}"/>
            </a:ext>
          </a:extLst>
        </xdr:cNvPr>
        <xdr:cNvSpPr txBox="1"/>
      </xdr:nvSpPr>
      <xdr:spPr>
        <a:xfrm>
          <a:off x="6610350" y="436911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389</xdr:row>
      <xdr:rowOff>90487</xdr:rowOff>
    </xdr:from>
    <xdr:to>
      <xdr:col>15</xdr:col>
      <xdr:colOff>0</xdr:colOff>
      <xdr:row>391</xdr:row>
      <xdr:rowOff>33337</xdr:rowOff>
    </xdr:to>
    <xdr:sp macro="" textlink="">
      <xdr:nvSpPr>
        <xdr:cNvPr id="170" name="テキスト ボックス 169">
          <a:extLst>
            <a:ext uri="{FF2B5EF4-FFF2-40B4-BE49-F238E27FC236}">
              <a16:creationId xmlns:a16="http://schemas.microsoft.com/office/drawing/2014/main" id="{E2689EFD-7CFA-4396-92EC-10CC69EF0A6E}"/>
            </a:ext>
          </a:extLst>
        </xdr:cNvPr>
        <xdr:cNvSpPr txBox="1"/>
      </xdr:nvSpPr>
      <xdr:spPr>
        <a:xfrm>
          <a:off x="6610350" y="4405788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392</xdr:row>
      <xdr:rowOff>95248</xdr:rowOff>
    </xdr:from>
    <xdr:to>
      <xdr:col>15</xdr:col>
      <xdr:colOff>0</xdr:colOff>
      <xdr:row>394</xdr:row>
      <xdr:rowOff>38098</xdr:rowOff>
    </xdr:to>
    <xdr:sp macro="" textlink="">
      <xdr:nvSpPr>
        <xdr:cNvPr id="171" name="テキスト ボックス 170">
          <a:extLst>
            <a:ext uri="{FF2B5EF4-FFF2-40B4-BE49-F238E27FC236}">
              <a16:creationId xmlns:a16="http://schemas.microsoft.com/office/drawing/2014/main" id="{6C00AF28-910B-48BF-9E9B-642A9FC23915}"/>
            </a:ext>
          </a:extLst>
        </xdr:cNvPr>
        <xdr:cNvSpPr txBox="1"/>
      </xdr:nvSpPr>
      <xdr:spPr>
        <a:xfrm>
          <a:off x="6610350" y="4443412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twoCellAnchor>
    <xdr:from>
      <xdr:col>14</xdr:col>
      <xdr:colOff>0</xdr:colOff>
      <xdr:row>383</xdr:row>
      <xdr:rowOff>90487</xdr:rowOff>
    </xdr:from>
    <xdr:to>
      <xdr:col>15</xdr:col>
      <xdr:colOff>0</xdr:colOff>
      <xdr:row>385</xdr:row>
      <xdr:rowOff>33337</xdr:rowOff>
    </xdr:to>
    <xdr:sp macro="" textlink="">
      <xdr:nvSpPr>
        <xdr:cNvPr id="172" name="テキスト ボックス 171">
          <a:extLst>
            <a:ext uri="{FF2B5EF4-FFF2-40B4-BE49-F238E27FC236}">
              <a16:creationId xmlns:a16="http://schemas.microsoft.com/office/drawing/2014/main" id="{585861D7-5B81-4B3A-A037-4BC6F6826E09}"/>
            </a:ext>
          </a:extLst>
        </xdr:cNvPr>
        <xdr:cNvSpPr txBox="1"/>
      </xdr:nvSpPr>
      <xdr:spPr>
        <a:xfrm>
          <a:off x="6610350" y="43314937"/>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有   </a:t>
          </a:r>
        </a:p>
      </xdr:txBody>
    </xdr:sp>
    <xdr:clientData/>
  </xdr:twoCellAnchor>
  <xdr:twoCellAnchor>
    <xdr:from>
      <xdr:col>14</xdr:col>
      <xdr:colOff>0</xdr:colOff>
      <xdr:row>386</xdr:row>
      <xdr:rowOff>95248</xdr:rowOff>
    </xdr:from>
    <xdr:to>
      <xdr:col>15</xdr:col>
      <xdr:colOff>0</xdr:colOff>
      <xdr:row>388</xdr:row>
      <xdr:rowOff>38098</xdr:rowOff>
    </xdr:to>
    <xdr:sp macro="" textlink="">
      <xdr:nvSpPr>
        <xdr:cNvPr id="173" name="テキスト ボックス 172">
          <a:extLst>
            <a:ext uri="{FF2B5EF4-FFF2-40B4-BE49-F238E27FC236}">
              <a16:creationId xmlns:a16="http://schemas.microsoft.com/office/drawing/2014/main" id="{B3C3245C-53A3-477A-BF79-8FC5FD8BF8AC}"/>
            </a:ext>
          </a:extLst>
        </xdr:cNvPr>
        <xdr:cNvSpPr txBox="1"/>
      </xdr:nvSpPr>
      <xdr:spPr>
        <a:xfrm>
          <a:off x="6610350" y="43691173"/>
          <a:ext cx="10477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ＭＳ 明朝" panose="02020609040205080304" pitchFamily="17" charset="-128"/>
              <a:ea typeface="ＭＳ 明朝" panose="02020609040205080304" pitchFamily="17" charset="-128"/>
            </a:rPr>
            <a:t>無  </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S110"/>
  <sheetViews>
    <sheetView workbookViewId="0">
      <selection activeCell="A11" sqref="A11"/>
    </sheetView>
  </sheetViews>
  <sheetFormatPr defaultColWidth="9" defaultRowHeight="13.2"/>
  <cols>
    <col min="1" max="1" width="13.21875" style="75" customWidth="1"/>
    <col min="2" max="2" width="18" style="75" customWidth="1"/>
    <col min="3" max="3" width="9" style="75"/>
    <col min="4" max="5" width="10.77734375" style="75" customWidth="1"/>
    <col min="6" max="6" width="27" style="75" customWidth="1"/>
    <col min="7" max="7" width="11" style="75" customWidth="1"/>
    <col min="8" max="8" width="27" style="75" customWidth="1"/>
    <col min="9" max="9" width="11" style="75" customWidth="1"/>
    <col min="10" max="10" width="10.77734375" style="75" customWidth="1"/>
    <col min="11" max="13" width="7.77734375" style="75" customWidth="1"/>
    <col min="14" max="31" width="13.44140625" style="75" customWidth="1"/>
    <col min="32" max="41" width="9" style="75"/>
    <col min="42" max="42" width="10.44140625" style="75" bestFit="1" customWidth="1"/>
    <col min="43" max="43" width="9" style="75"/>
    <col min="44" max="44" width="13.44140625" style="75" customWidth="1"/>
    <col min="45" max="16384" width="9" style="75"/>
  </cols>
  <sheetData>
    <row r="1" spans="1:45">
      <c r="A1" s="94" t="s">
        <v>197</v>
      </c>
      <c r="B1" s="23"/>
      <c r="C1" s="23"/>
      <c r="D1" s="24"/>
      <c r="E1" s="24"/>
      <c r="F1" s="23"/>
      <c r="G1" s="23"/>
      <c r="H1" s="23"/>
      <c r="I1" s="23"/>
      <c r="J1" s="24"/>
      <c r="K1" s="23"/>
      <c r="L1" s="23"/>
      <c r="M1" s="23"/>
      <c r="N1" s="23"/>
      <c r="O1" s="23"/>
      <c r="P1" s="23"/>
      <c r="Q1" s="23"/>
      <c r="R1" s="23"/>
      <c r="S1" s="23"/>
      <c r="T1" s="23"/>
      <c r="U1" s="23"/>
      <c r="V1" s="23"/>
      <c r="W1" s="23"/>
      <c r="X1" s="23"/>
      <c r="Y1" s="23"/>
      <c r="Z1" s="23"/>
      <c r="AA1" s="23"/>
      <c r="AB1" s="23"/>
      <c r="AC1" s="23"/>
      <c r="AD1" s="23"/>
      <c r="AE1" s="23"/>
      <c r="AF1" s="23"/>
      <c r="AG1" s="23"/>
      <c r="AH1" s="24"/>
      <c r="AI1" s="24"/>
    </row>
    <row r="2" spans="1:45">
      <c r="A2" s="75" t="s">
        <v>680</v>
      </c>
      <c r="B2" s="7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row>
    <row r="3" spans="1:45">
      <c r="A3" s="75" t="s">
        <v>679</v>
      </c>
    </row>
    <row r="4" spans="1:45">
      <c r="A4" s="75" t="s">
        <v>198</v>
      </c>
      <c r="AJ4" s="26"/>
      <c r="AK4" s="26"/>
    </row>
    <row r="5" spans="1:45">
      <c r="A5" s="75" t="s">
        <v>199</v>
      </c>
      <c r="AJ5" s="26"/>
      <c r="AK5" s="26"/>
    </row>
    <row r="6" spans="1:45">
      <c r="AJ6" s="77"/>
      <c r="AK6" s="77"/>
    </row>
    <row r="7" spans="1:45">
      <c r="K7" s="78"/>
      <c r="L7" s="78"/>
      <c r="AF7" s="78"/>
      <c r="AG7" s="78"/>
      <c r="AP7" s="79">
        <f ca="1">TODAY()</f>
        <v>45238</v>
      </c>
    </row>
    <row r="8" spans="1:45">
      <c r="A8" s="75">
        <v>1</v>
      </c>
      <c r="B8" s="75">
        <v>2</v>
      </c>
      <c r="C8" s="75">
        <v>3</v>
      </c>
      <c r="D8" s="75">
        <v>4</v>
      </c>
      <c r="E8" s="75">
        <v>5</v>
      </c>
      <c r="F8" s="75">
        <v>6</v>
      </c>
      <c r="G8" s="75">
        <v>7</v>
      </c>
      <c r="H8" s="75">
        <v>8</v>
      </c>
      <c r="I8" s="75">
        <v>9</v>
      </c>
      <c r="J8" s="75">
        <v>10</v>
      </c>
      <c r="K8" s="75">
        <v>11</v>
      </c>
      <c r="L8" s="75">
        <v>12</v>
      </c>
      <c r="M8" s="75">
        <v>13</v>
      </c>
      <c r="N8" s="75">
        <v>14</v>
      </c>
      <c r="O8" s="75">
        <v>15</v>
      </c>
      <c r="P8" s="75">
        <v>16</v>
      </c>
      <c r="Q8" s="75">
        <v>17</v>
      </c>
      <c r="R8" s="75">
        <v>18</v>
      </c>
      <c r="S8" s="75">
        <v>19</v>
      </c>
      <c r="T8" s="75">
        <v>20</v>
      </c>
      <c r="U8" s="75">
        <v>21</v>
      </c>
      <c r="V8" s="75">
        <v>22</v>
      </c>
      <c r="W8" s="75">
        <v>23</v>
      </c>
      <c r="X8" s="75">
        <v>24</v>
      </c>
      <c r="Y8" s="75">
        <v>25</v>
      </c>
      <c r="Z8" s="75">
        <v>26</v>
      </c>
      <c r="AA8" s="75">
        <v>27</v>
      </c>
      <c r="AB8" s="75">
        <v>28</v>
      </c>
      <c r="AC8" s="75">
        <v>29</v>
      </c>
      <c r="AD8" s="75">
        <v>30</v>
      </c>
      <c r="AE8" s="75">
        <v>31</v>
      </c>
      <c r="AF8" s="75">
        <v>32</v>
      </c>
      <c r="AG8" s="75">
        <v>33</v>
      </c>
      <c r="AH8" s="75">
        <v>34</v>
      </c>
      <c r="AI8" s="75">
        <v>35</v>
      </c>
      <c r="AJ8" s="75">
        <v>36</v>
      </c>
      <c r="AK8" s="75">
        <v>37</v>
      </c>
      <c r="AL8" s="75">
        <v>38</v>
      </c>
      <c r="AM8" s="75">
        <v>39</v>
      </c>
      <c r="AN8" s="75">
        <v>40</v>
      </c>
      <c r="AO8" s="75">
        <v>41</v>
      </c>
      <c r="AP8" s="75">
        <v>42</v>
      </c>
      <c r="AQ8" s="75">
        <v>43</v>
      </c>
      <c r="AR8" s="75">
        <v>44</v>
      </c>
      <c r="AS8" s="75" t="s">
        <v>394</v>
      </c>
    </row>
    <row r="9" spans="1:45">
      <c r="A9" s="208" t="s">
        <v>80</v>
      </c>
      <c r="B9" s="213" t="s">
        <v>79</v>
      </c>
      <c r="C9" s="208" t="s">
        <v>81</v>
      </c>
      <c r="D9" s="208" t="s">
        <v>82</v>
      </c>
      <c r="E9" s="208" t="s">
        <v>83</v>
      </c>
      <c r="F9" s="210" t="s">
        <v>84</v>
      </c>
      <c r="G9" s="217" t="s">
        <v>85</v>
      </c>
      <c r="H9" s="210" t="s">
        <v>86</v>
      </c>
      <c r="I9" s="210" t="s">
        <v>85</v>
      </c>
      <c r="J9" s="210" t="s">
        <v>87</v>
      </c>
      <c r="K9" s="215" t="s">
        <v>88</v>
      </c>
      <c r="L9" s="215" t="s">
        <v>89</v>
      </c>
      <c r="M9" s="210" t="s">
        <v>90</v>
      </c>
      <c r="N9" s="203" t="s">
        <v>91</v>
      </c>
      <c r="O9" s="204"/>
      <c r="P9" s="204"/>
      <c r="Q9" s="204"/>
      <c r="R9" s="204"/>
      <c r="S9" s="205"/>
      <c r="T9" s="203" t="s">
        <v>92</v>
      </c>
      <c r="U9" s="204"/>
      <c r="V9" s="204"/>
      <c r="W9" s="204"/>
      <c r="X9" s="204"/>
      <c r="Y9" s="205"/>
      <c r="Z9" s="203" t="s">
        <v>93</v>
      </c>
      <c r="AA9" s="204"/>
      <c r="AB9" s="204"/>
      <c r="AC9" s="204"/>
      <c r="AD9" s="204"/>
      <c r="AE9" s="205"/>
      <c r="AF9" s="215" t="s">
        <v>94</v>
      </c>
      <c r="AG9" s="206" t="s">
        <v>95</v>
      </c>
      <c r="AH9" s="201" t="s">
        <v>96</v>
      </c>
      <c r="AI9" s="201" t="s">
        <v>368</v>
      </c>
      <c r="AJ9" s="201" t="s">
        <v>112</v>
      </c>
      <c r="AK9" s="201" t="s">
        <v>378</v>
      </c>
      <c r="AL9" s="201" t="s">
        <v>113</v>
      </c>
      <c r="AM9" s="201" t="s">
        <v>379</v>
      </c>
      <c r="AN9" s="201" t="s">
        <v>114</v>
      </c>
      <c r="AO9" s="201" t="s">
        <v>385</v>
      </c>
      <c r="AP9" s="201" t="s">
        <v>115</v>
      </c>
      <c r="AQ9" s="201" t="s">
        <v>116</v>
      </c>
      <c r="AR9" s="211" t="s">
        <v>429</v>
      </c>
    </row>
    <row r="10" spans="1:45">
      <c r="A10" s="209"/>
      <c r="B10" s="214"/>
      <c r="C10" s="209"/>
      <c r="D10" s="209"/>
      <c r="E10" s="209"/>
      <c r="F10" s="209"/>
      <c r="G10" s="214"/>
      <c r="H10" s="209"/>
      <c r="I10" s="209"/>
      <c r="J10" s="209"/>
      <c r="K10" s="209"/>
      <c r="L10" s="209"/>
      <c r="M10" s="209"/>
      <c r="N10" s="27" t="s">
        <v>97</v>
      </c>
      <c r="O10" s="27" t="s">
        <v>98</v>
      </c>
      <c r="P10" s="27" t="s">
        <v>99</v>
      </c>
      <c r="Q10" s="27" t="s">
        <v>100</v>
      </c>
      <c r="R10" s="27" t="s">
        <v>395</v>
      </c>
      <c r="S10" s="27" t="s">
        <v>396</v>
      </c>
      <c r="T10" s="27" t="s">
        <v>97</v>
      </c>
      <c r="U10" s="27" t="s">
        <v>98</v>
      </c>
      <c r="V10" s="27" t="s">
        <v>99</v>
      </c>
      <c r="W10" s="27" t="s">
        <v>100</v>
      </c>
      <c r="X10" s="27" t="s">
        <v>395</v>
      </c>
      <c r="Y10" s="27" t="s">
        <v>396</v>
      </c>
      <c r="Z10" s="27" t="s">
        <v>101</v>
      </c>
      <c r="AA10" s="27" t="s">
        <v>102</v>
      </c>
      <c r="AB10" s="27" t="s">
        <v>103</v>
      </c>
      <c r="AC10" s="27" t="s">
        <v>104</v>
      </c>
      <c r="AD10" s="27" t="s">
        <v>395</v>
      </c>
      <c r="AE10" s="27" t="s">
        <v>396</v>
      </c>
      <c r="AF10" s="209"/>
      <c r="AG10" s="207"/>
      <c r="AH10" s="202"/>
      <c r="AI10" s="202"/>
      <c r="AJ10" s="202"/>
      <c r="AK10" s="202"/>
      <c r="AL10" s="202"/>
      <c r="AM10" s="202"/>
      <c r="AN10" s="202"/>
      <c r="AO10" s="216"/>
      <c r="AP10" s="202"/>
      <c r="AQ10" s="202"/>
      <c r="AR10" s="212"/>
    </row>
    <row r="11" spans="1:45">
      <c r="A11" s="196" t="s">
        <v>210</v>
      </c>
      <c r="B11" s="81" t="s">
        <v>240</v>
      </c>
      <c r="C11" s="82" t="s">
        <v>164</v>
      </c>
      <c r="D11" s="95">
        <v>24853</v>
      </c>
      <c r="E11" s="95">
        <v>29495</v>
      </c>
      <c r="F11" s="83" t="s">
        <v>681</v>
      </c>
      <c r="G11" s="83" t="s">
        <v>297</v>
      </c>
      <c r="H11" s="83" t="s">
        <v>165</v>
      </c>
      <c r="I11" s="83"/>
      <c r="J11" s="84">
        <v>44596</v>
      </c>
      <c r="K11" s="83">
        <v>133</v>
      </c>
      <c r="L11" s="83">
        <v>81</v>
      </c>
      <c r="M11" s="82" t="s">
        <v>166</v>
      </c>
      <c r="N11" s="83" t="s">
        <v>167</v>
      </c>
      <c r="O11" s="83" t="s">
        <v>168</v>
      </c>
      <c r="P11" s="83" t="s">
        <v>105</v>
      </c>
      <c r="Q11" s="83" t="s">
        <v>397</v>
      </c>
      <c r="R11" s="83" t="s">
        <v>398</v>
      </c>
      <c r="S11" s="83" t="s">
        <v>399</v>
      </c>
      <c r="T11" s="83" t="s">
        <v>169</v>
      </c>
      <c r="U11" s="83" t="s">
        <v>170</v>
      </c>
      <c r="V11" s="83" t="s">
        <v>171</v>
      </c>
      <c r="W11" s="83" t="s">
        <v>400</v>
      </c>
      <c r="X11" s="83" t="s">
        <v>402</v>
      </c>
      <c r="Y11" s="83" t="s">
        <v>401</v>
      </c>
      <c r="Z11" s="83" t="s">
        <v>172</v>
      </c>
      <c r="AA11" s="83" t="s">
        <v>173</v>
      </c>
      <c r="AB11" s="83" t="s">
        <v>174</v>
      </c>
      <c r="AC11" s="83">
        <v>401</v>
      </c>
      <c r="AD11" s="83">
        <v>451</v>
      </c>
      <c r="AE11" s="83">
        <v>501</v>
      </c>
      <c r="AF11" s="84"/>
      <c r="AG11" s="163"/>
      <c r="AH11" s="85">
        <v>27030</v>
      </c>
      <c r="AI11" s="127" t="s">
        <v>370</v>
      </c>
      <c r="AJ11" s="86">
        <v>1</v>
      </c>
      <c r="AK11" s="86" t="s">
        <v>375</v>
      </c>
      <c r="AL11" s="86">
        <v>101</v>
      </c>
      <c r="AM11" s="86" t="s">
        <v>496</v>
      </c>
      <c r="AN11" s="198" t="s">
        <v>507</v>
      </c>
      <c r="AO11" s="135" t="s">
        <v>393</v>
      </c>
      <c r="AP11" s="128">
        <f t="shared" ref="AP11:AP42" ca="1" si="0">IF(D11="","",DATEDIF($D11,$AP$7,"y"))</f>
        <v>55</v>
      </c>
      <c r="AQ11" s="80">
        <f ca="1">IF(基本データ!$AH11="","",DATEDIF(基本データ!$AH11,$AP$7,"y"))</f>
        <v>49</v>
      </c>
      <c r="AR11" s="197">
        <v>11</v>
      </c>
    </row>
    <row r="12" spans="1:45">
      <c r="A12" s="98" t="s">
        <v>211</v>
      </c>
      <c r="B12" s="81" t="s">
        <v>241</v>
      </c>
      <c r="C12" s="82" t="s">
        <v>175</v>
      </c>
      <c r="D12" s="95">
        <v>27442</v>
      </c>
      <c r="E12" s="95">
        <v>29495</v>
      </c>
      <c r="F12" s="83" t="s">
        <v>682</v>
      </c>
      <c r="G12" s="83" t="s">
        <v>298</v>
      </c>
      <c r="H12" s="83" t="s">
        <v>176</v>
      </c>
      <c r="I12" s="83"/>
      <c r="J12" s="84">
        <v>44597</v>
      </c>
      <c r="K12" s="83">
        <v>121</v>
      </c>
      <c r="L12" s="83">
        <v>83</v>
      </c>
      <c r="M12" s="82" t="s">
        <v>184</v>
      </c>
      <c r="N12" s="83" t="s">
        <v>177</v>
      </c>
      <c r="O12" s="83" t="s">
        <v>178</v>
      </c>
      <c r="P12" s="83" t="s">
        <v>105</v>
      </c>
      <c r="Q12" s="83" t="s">
        <v>107</v>
      </c>
      <c r="R12" s="83">
        <v>2</v>
      </c>
      <c r="S12" s="83">
        <v>52</v>
      </c>
      <c r="T12" s="83" t="s">
        <v>179</v>
      </c>
      <c r="U12" s="83" t="s">
        <v>180</v>
      </c>
      <c r="V12" s="83" t="s">
        <v>181</v>
      </c>
      <c r="W12" s="83">
        <v>102</v>
      </c>
      <c r="X12" s="83">
        <v>152</v>
      </c>
      <c r="Y12" s="83">
        <v>202</v>
      </c>
      <c r="Z12" s="83" t="s">
        <v>182</v>
      </c>
      <c r="AA12" s="83" t="s">
        <v>183</v>
      </c>
      <c r="AB12" s="83" t="s">
        <v>108</v>
      </c>
      <c r="AC12" s="83">
        <v>402</v>
      </c>
      <c r="AD12" s="83">
        <v>452</v>
      </c>
      <c r="AE12" s="83">
        <v>502</v>
      </c>
      <c r="AF12" s="84">
        <v>44622</v>
      </c>
      <c r="AG12" s="163">
        <v>502</v>
      </c>
      <c r="AH12" s="85">
        <v>29221</v>
      </c>
      <c r="AI12" s="127" t="s">
        <v>370</v>
      </c>
      <c r="AJ12" s="86">
        <v>2</v>
      </c>
      <c r="AK12" s="86" t="s">
        <v>375</v>
      </c>
      <c r="AL12" s="86">
        <v>102</v>
      </c>
      <c r="AM12" s="86" t="s">
        <v>0</v>
      </c>
      <c r="AN12" s="199" t="s">
        <v>508</v>
      </c>
      <c r="AO12" s="135" t="s">
        <v>393</v>
      </c>
      <c r="AP12" s="80">
        <f t="shared" ca="1" si="0"/>
        <v>48</v>
      </c>
      <c r="AQ12" s="80">
        <f ca="1">IF(基本データ!$AH12="","",DATEDIF(基本データ!$AH12,$AP$7,"y"))</f>
        <v>43</v>
      </c>
      <c r="AR12" s="197" t="s">
        <v>499</v>
      </c>
    </row>
    <row r="13" spans="1:45">
      <c r="A13" s="98" t="s">
        <v>212</v>
      </c>
      <c r="B13" s="81" t="s">
        <v>242</v>
      </c>
      <c r="C13" s="82" t="s">
        <v>175</v>
      </c>
      <c r="D13" s="95">
        <v>29453</v>
      </c>
      <c r="E13" s="95">
        <v>29792</v>
      </c>
      <c r="F13" s="83" t="s">
        <v>683</v>
      </c>
      <c r="G13" s="83" t="s">
        <v>299</v>
      </c>
      <c r="H13" s="87" t="s">
        <v>176</v>
      </c>
      <c r="I13" s="83"/>
      <c r="J13" s="84">
        <v>44598</v>
      </c>
      <c r="K13" s="83">
        <v>142</v>
      </c>
      <c r="L13" s="83">
        <v>98</v>
      </c>
      <c r="M13" s="82" t="s">
        <v>337</v>
      </c>
      <c r="N13" s="83" t="s">
        <v>105</v>
      </c>
      <c r="O13" s="83" t="s">
        <v>178</v>
      </c>
      <c r="P13" s="83" t="s">
        <v>105</v>
      </c>
      <c r="Q13" s="83" t="s">
        <v>464</v>
      </c>
      <c r="R13" s="83">
        <v>3</v>
      </c>
      <c r="S13" s="83">
        <v>53</v>
      </c>
      <c r="T13" s="83" t="s">
        <v>181</v>
      </c>
      <c r="U13" s="83" t="s">
        <v>180</v>
      </c>
      <c r="V13" s="83" t="s">
        <v>171</v>
      </c>
      <c r="W13" s="83">
        <v>103</v>
      </c>
      <c r="X13" s="83">
        <v>153</v>
      </c>
      <c r="Y13" s="83">
        <v>203</v>
      </c>
      <c r="Z13" s="83" t="s">
        <v>182</v>
      </c>
      <c r="AA13" s="83" t="s">
        <v>173</v>
      </c>
      <c r="AB13" s="83" t="s">
        <v>174</v>
      </c>
      <c r="AC13" s="83">
        <v>403</v>
      </c>
      <c r="AD13" s="83">
        <v>453</v>
      </c>
      <c r="AE13" s="83">
        <v>503</v>
      </c>
      <c r="AF13" s="84">
        <v>44623</v>
      </c>
      <c r="AG13" s="163">
        <v>503</v>
      </c>
      <c r="AH13" s="85">
        <v>29587</v>
      </c>
      <c r="AI13" s="127" t="s">
        <v>370</v>
      </c>
      <c r="AJ13" s="86">
        <v>3</v>
      </c>
      <c r="AK13" s="86" t="s">
        <v>375</v>
      </c>
      <c r="AL13" s="86">
        <v>103</v>
      </c>
      <c r="AM13" s="86" t="s">
        <v>380</v>
      </c>
      <c r="AN13" s="199" t="s">
        <v>509</v>
      </c>
      <c r="AO13" s="135" t="s">
        <v>393</v>
      </c>
      <c r="AP13" s="80">
        <f t="shared" ca="1" si="0"/>
        <v>43</v>
      </c>
      <c r="AQ13" s="80">
        <f ca="1">IF(基本データ!$AH13="","",DATEDIF(基本データ!$AH13,$AP$7,"y"))</f>
        <v>42</v>
      </c>
      <c r="AR13" s="197" t="s">
        <v>498</v>
      </c>
    </row>
    <row r="14" spans="1:45">
      <c r="A14" s="98" t="s">
        <v>213</v>
      </c>
      <c r="B14" s="81" t="s">
        <v>243</v>
      </c>
      <c r="C14" s="82" t="s">
        <v>175</v>
      </c>
      <c r="D14" s="95">
        <v>31266</v>
      </c>
      <c r="E14" s="95">
        <v>30078</v>
      </c>
      <c r="F14" s="83" t="s">
        <v>270</v>
      </c>
      <c r="G14" s="83" t="s">
        <v>300</v>
      </c>
      <c r="H14" s="87" t="s">
        <v>176</v>
      </c>
      <c r="I14" s="83"/>
      <c r="J14" s="84">
        <v>44599</v>
      </c>
      <c r="K14" s="83">
        <v>107</v>
      </c>
      <c r="L14" s="83">
        <v>69</v>
      </c>
      <c r="M14" s="82" t="s">
        <v>185</v>
      </c>
      <c r="N14" s="83" t="s">
        <v>167</v>
      </c>
      <c r="O14" s="83" t="s">
        <v>178</v>
      </c>
      <c r="P14" s="83" t="s">
        <v>105</v>
      </c>
      <c r="Q14" s="83" t="s">
        <v>465</v>
      </c>
      <c r="R14" s="83">
        <v>4</v>
      </c>
      <c r="S14" s="83">
        <v>54</v>
      </c>
      <c r="T14" s="83" t="s">
        <v>179</v>
      </c>
      <c r="U14" s="83" t="s">
        <v>180</v>
      </c>
      <c r="V14" s="83" t="s">
        <v>181</v>
      </c>
      <c r="W14" s="83">
        <v>104</v>
      </c>
      <c r="X14" s="83">
        <v>154</v>
      </c>
      <c r="Y14" s="83">
        <v>204</v>
      </c>
      <c r="Z14" s="83" t="s">
        <v>182</v>
      </c>
      <c r="AA14" s="83" t="s">
        <v>183</v>
      </c>
      <c r="AB14" s="83" t="s">
        <v>108</v>
      </c>
      <c r="AC14" s="83">
        <v>404</v>
      </c>
      <c r="AD14" s="83">
        <v>454</v>
      </c>
      <c r="AE14" s="83">
        <v>504</v>
      </c>
      <c r="AF14" s="84">
        <v>44624</v>
      </c>
      <c r="AG14" s="163">
        <v>504</v>
      </c>
      <c r="AH14" s="85">
        <v>25569</v>
      </c>
      <c r="AI14" s="127" t="s">
        <v>370</v>
      </c>
      <c r="AJ14" s="86">
        <v>4</v>
      </c>
      <c r="AK14" s="86" t="s">
        <v>375</v>
      </c>
      <c r="AL14" s="86">
        <v>104</v>
      </c>
      <c r="AM14" s="86" t="s">
        <v>380</v>
      </c>
      <c r="AN14" s="199" t="s">
        <v>510</v>
      </c>
      <c r="AO14" s="135" t="s">
        <v>384</v>
      </c>
      <c r="AP14" s="80">
        <f t="shared" ca="1" si="0"/>
        <v>38</v>
      </c>
      <c r="AQ14" s="80">
        <f ca="1">IF(基本データ!$AH14="","",DATEDIF(基本データ!$AH14,$AP$7,"y"))</f>
        <v>53</v>
      </c>
      <c r="AR14" s="197" t="s">
        <v>500</v>
      </c>
    </row>
    <row r="15" spans="1:45">
      <c r="A15" s="98" t="s">
        <v>214</v>
      </c>
      <c r="B15" s="81" t="s">
        <v>244</v>
      </c>
      <c r="C15" s="82" t="s">
        <v>175</v>
      </c>
      <c r="D15" s="95">
        <v>23096</v>
      </c>
      <c r="E15" s="95">
        <v>30901</v>
      </c>
      <c r="F15" s="83" t="s">
        <v>271</v>
      </c>
      <c r="G15" s="83" t="s">
        <v>301</v>
      </c>
      <c r="H15" s="87" t="s">
        <v>176</v>
      </c>
      <c r="I15" s="83"/>
      <c r="J15" s="84">
        <v>44600</v>
      </c>
      <c r="K15" s="83">
        <v>155</v>
      </c>
      <c r="L15" s="83">
        <v>97</v>
      </c>
      <c r="M15" s="82" t="s">
        <v>166</v>
      </c>
      <c r="N15" s="83" t="s">
        <v>167</v>
      </c>
      <c r="O15" s="83" t="s">
        <v>186</v>
      </c>
      <c r="P15" s="83" t="s">
        <v>187</v>
      </c>
      <c r="Q15" s="83" t="s">
        <v>466</v>
      </c>
      <c r="R15" s="83">
        <v>5</v>
      </c>
      <c r="S15" s="83">
        <v>55</v>
      </c>
      <c r="T15" s="83" t="s">
        <v>181</v>
      </c>
      <c r="U15" s="83" t="s">
        <v>180</v>
      </c>
      <c r="V15" s="83" t="s">
        <v>171</v>
      </c>
      <c r="W15" s="83">
        <v>105</v>
      </c>
      <c r="X15" s="83">
        <v>155</v>
      </c>
      <c r="Y15" s="83">
        <v>205</v>
      </c>
      <c r="Z15" s="83" t="s">
        <v>182</v>
      </c>
      <c r="AA15" s="83" t="s">
        <v>173</v>
      </c>
      <c r="AB15" s="83" t="s">
        <v>174</v>
      </c>
      <c r="AC15" s="83">
        <v>405</v>
      </c>
      <c r="AD15" s="83">
        <v>455</v>
      </c>
      <c r="AE15" s="83">
        <v>505</v>
      </c>
      <c r="AF15" s="84">
        <v>44625</v>
      </c>
      <c r="AG15" s="163">
        <v>505</v>
      </c>
      <c r="AH15" s="85">
        <v>30682</v>
      </c>
      <c r="AI15" s="127" t="s">
        <v>370</v>
      </c>
      <c r="AJ15" s="86">
        <v>5</v>
      </c>
      <c r="AK15" s="86" t="s">
        <v>375</v>
      </c>
      <c r="AL15" s="86">
        <v>105</v>
      </c>
      <c r="AM15" s="86" t="s">
        <v>380</v>
      </c>
      <c r="AN15" s="199" t="s">
        <v>511</v>
      </c>
      <c r="AO15" s="135" t="s">
        <v>393</v>
      </c>
      <c r="AP15" s="80">
        <f t="shared" ca="1" si="0"/>
        <v>60</v>
      </c>
      <c r="AQ15" s="80">
        <f ca="1">IF(基本データ!$AH15="","",DATEDIF(基本データ!$AH15,$AP$7,"y"))</f>
        <v>39</v>
      </c>
      <c r="AR15" s="197" t="s">
        <v>501</v>
      </c>
    </row>
    <row r="16" spans="1:45">
      <c r="A16" s="98" t="s">
        <v>215</v>
      </c>
      <c r="B16" s="81" t="s">
        <v>245</v>
      </c>
      <c r="C16" s="82" t="s">
        <v>175</v>
      </c>
      <c r="D16" s="95">
        <v>23847</v>
      </c>
      <c r="E16" s="95">
        <v>31868</v>
      </c>
      <c r="F16" s="83" t="s">
        <v>272</v>
      </c>
      <c r="G16" s="83" t="s">
        <v>302</v>
      </c>
      <c r="H16" s="87" t="s">
        <v>327</v>
      </c>
      <c r="I16" s="83" t="s">
        <v>332</v>
      </c>
      <c r="J16" s="84">
        <v>44601</v>
      </c>
      <c r="K16" s="83">
        <v>121</v>
      </c>
      <c r="L16" s="83">
        <v>75</v>
      </c>
      <c r="M16" s="82" t="s">
        <v>184</v>
      </c>
      <c r="N16" s="83" t="s">
        <v>186</v>
      </c>
      <c r="O16" s="83" t="s">
        <v>363</v>
      </c>
      <c r="P16" s="83" t="s">
        <v>492</v>
      </c>
      <c r="Q16" s="83" t="s">
        <v>467</v>
      </c>
      <c r="R16" s="83">
        <v>6</v>
      </c>
      <c r="S16" s="83">
        <v>56</v>
      </c>
      <c r="T16" s="83" t="s">
        <v>179</v>
      </c>
      <c r="U16" s="83" t="s">
        <v>180</v>
      </c>
      <c r="V16" s="83" t="s">
        <v>181</v>
      </c>
      <c r="W16" s="83">
        <v>106</v>
      </c>
      <c r="X16" s="83">
        <v>156</v>
      </c>
      <c r="Y16" s="83">
        <v>206</v>
      </c>
      <c r="Z16" s="83" t="s">
        <v>182</v>
      </c>
      <c r="AA16" s="83" t="s">
        <v>183</v>
      </c>
      <c r="AB16" s="83" t="s">
        <v>108</v>
      </c>
      <c r="AC16" s="83">
        <v>406</v>
      </c>
      <c r="AD16" s="83">
        <v>456</v>
      </c>
      <c r="AE16" s="83">
        <v>506</v>
      </c>
      <c r="AF16" s="84">
        <v>44626</v>
      </c>
      <c r="AG16" s="163">
        <v>506</v>
      </c>
      <c r="AH16" s="85">
        <v>31778</v>
      </c>
      <c r="AI16" s="127" t="s">
        <v>370</v>
      </c>
      <c r="AJ16" s="86">
        <v>6</v>
      </c>
      <c r="AK16" s="86" t="s">
        <v>375</v>
      </c>
      <c r="AL16" s="86">
        <v>106</v>
      </c>
      <c r="AM16" s="86" t="s">
        <v>380</v>
      </c>
      <c r="AN16" s="199" t="s">
        <v>512</v>
      </c>
      <c r="AO16" s="135" t="s">
        <v>393</v>
      </c>
      <c r="AP16" s="80">
        <f t="shared" ca="1" si="0"/>
        <v>58</v>
      </c>
      <c r="AQ16" s="80">
        <f ca="1">IF(基本データ!$AH16="","",DATEDIF(基本データ!$AH16,$AP$7,"y"))</f>
        <v>36</v>
      </c>
      <c r="AR16" s="197" t="s">
        <v>502</v>
      </c>
    </row>
    <row r="17" spans="1:44">
      <c r="A17" s="98" t="s">
        <v>216</v>
      </c>
      <c r="B17" s="81" t="s">
        <v>246</v>
      </c>
      <c r="C17" s="82" t="s">
        <v>175</v>
      </c>
      <c r="D17" s="95">
        <v>20822</v>
      </c>
      <c r="E17" s="95">
        <v>31898</v>
      </c>
      <c r="F17" s="83" t="s">
        <v>273</v>
      </c>
      <c r="G17" s="83" t="s">
        <v>303</v>
      </c>
      <c r="H17" s="87" t="s">
        <v>328</v>
      </c>
      <c r="I17" s="83" t="s">
        <v>333</v>
      </c>
      <c r="J17" s="84">
        <v>44602</v>
      </c>
      <c r="K17" s="83">
        <v>141</v>
      </c>
      <c r="L17" s="83">
        <v>96</v>
      </c>
      <c r="M17" s="82" t="s">
        <v>337</v>
      </c>
      <c r="N17" s="83" t="s">
        <v>167</v>
      </c>
      <c r="O17" s="83" t="s">
        <v>363</v>
      </c>
      <c r="P17" s="83" t="s">
        <v>492</v>
      </c>
      <c r="Q17" s="83" t="s">
        <v>468</v>
      </c>
      <c r="R17" s="83">
        <v>7</v>
      </c>
      <c r="S17" s="83">
        <v>57</v>
      </c>
      <c r="T17" s="83" t="s">
        <v>181</v>
      </c>
      <c r="U17" s="83" t="s">
        <v>180</v>
      </c>
      <c r="V17" s="83" t="s">
        <v>171</v>
      </c>
      <c r="W17" s="83">
        <v>107</v>
      </c>
      <c r="X17" s="83">
        <v>157</v>
      </c>
      <c r="Y17" s="83">
        <v>207</v>
      </c>
      <c r="Z17" s="83" t="s">
        <v>182</v>
      </c>
      <c r="AA17" s="83" t="s">
        <v>173</v>
      </c>
      <c r="AB17" s="83" t="s">
        <v>174</v>
      </c>
      <c r="AC17" s="83">
        <v>407</v>
      </c>
      <c r="AD17" s="83">
        <v>457</v>
      </c>
      <c r="AE17" s="83">
        <v>507</v>
      </c>
      <c r="AF17" s="84">
        <v>44627</v>
      </c>
      <c r="AG17" s="163">
        <v>507</v>
      </c>
      <c r="AH17" s="85">
        <v>29587</v>
      </c>
      <c r="AI17" s="127" t="s">
        <v>370</v>
      </c>
      <c r="AJ17" s="86">
        <v>7</v>
      </c>
      <c r="AK17" s="86" t="s">
        <v>375</v>
      </c>
      <c r="AL17" s="86">
        <v>107</v>
      </c>
      <c r="AM17" s="86" t="s">
        <v>380</v>
      </c>
      <c r="AN17" s="199" t="s">
        <v>513</v>
      </c>
      <c r="AO17" s="135" t="s">
        <v>383</v>
      </c>
      <c r="AP17" s="80">
        <f t="shared" ca="1" si="0"/>
        <v>66</v>
      </c>
      <c r="AQ17" s="80">
        <f ca="1">IF(基本データ!$AH17="","",DATEDIF(基本データ!$AH17,$AP$7,"y"))</f>
        <v>42</v>
      </c>
      <c r="AR17" s="197" t="s">
        <v>503</v>
      </c>
    </row>
    <row r="18" spans="1:44">
      <c r="A18" s="98" t="s">
        <v>217</v>
      </c>
      <c r="B18" s="81" t="s">
        <v>247</v>
      </c>
      <c r="C18" s="82" t="s">
        <v>175</v>
      </c>
      <c r="D18" s="95">
        <v>22374</v>
      </c>
      <c r="E18" s="95">
        <v>33776</v>
      </c>
      <c r="F18" s="83" t="s">
        <v>274</v>
      </c>
      <c r="G18" s="83" t="s">
        <v>304</v>
      </c>
      <c r="H18" s="87" t="s">
        <v>329</v>
      </c>
      <c r="I18" s="83" t="s">
        <v>334</v>
      </c>
      <c r="J18" s="84">
        <v>44603</v>
      </c>
      <c r="K18" s="83">
        <v>132</v>
      </c>
      <c r="L18" s="83">
        <v>96</v>
      </c>
      <c r="M18" s="82" t="s">
        <v>185</v>
      </c>
      <c r="N18" s="83" t="s">
        <v>105</v>
      </c>
      <c r="O18" s="83" t="s">
        <v>178</v>
      </c>
      <c r="P18" s="83" t="s">
        <v>492</v>
      </c>
      <c r="Q18" s="83" t="s">
        <v>469</v>
      </c>
      <c r="R18" s="83">
        <v>8</v>
      </c>
      <c r="S18" s="83">
        <v>58</v>
      </c>
      <c r="T18" s="83" t="s">
        <v>179</v>
      </c>
      <c r="U18" s="83" t="s">
        <v>180</v>
      </c>
      <c r="V18" s="83" t="s">
        <v>181</v>
      </c>
      <c r="W18" s="83">
        <v>108</v>
      </c>
      <c r="X18" s="83">
        <v>158</v>
      </c>
      <c r="Y18" s="83">
        <v>208</v>
      </c>
      <c r="Z18" s="83" t="s">
        <v>189</v>
      </c>
      <c r="AA18" s="83" t="s">
        <v>183</v>
      </c>
      <c r="AB18" s="83" t="s">
        <v>108</v>
      </c>
      <c r="AC18" s="83">
        <v>408</v>
      </c>
      <c r="AD18" s="83">
        <v>458</v>
      </c>
      <c r="AE18" s="83">
        <v>508</v>
      </c>
      <c r="AF18" s="84">
        <v>44628</v>
      </c>
      <c r="AG18" s="163">
        <v>508</v>
      </c>
      <c r="AH18" s="85">
        <v>31778</v>
      </c>
      <c r="AI18" s="127" t="s">
        <v>370</v>
      </c>
      <c r="AJ18" s="86">
        <v>8</v>
      </c>
      <c r="AK18" s="86" t="s">
        <v>375</v>
      </c>
      <c r="AL18" s="86">
        <v>108</v>
      </c>
      <c r="AM18" s="86" t="s">
        <v>380</v>
      </c>
      <c r="AN18" s="199" t="s">
        <v>514</v>
      </c>
      <c r="AO18" s="135" t="s">
        <v>383</v>
      </c>
      <c r="AP18" s="80">
        <f t="shared" ca="1" si="0"/>
        <v>62</v>
      </c>
      <c r="AQ18" s="80">
        <f ca="1">IF(基本データ!$AH18="","",DATEDIF(基本データ!$AH18,$AP$7,"y"))</f>
        <v>36</v>
      </c>
      <c r="AR18" s="197" t="s">
        <v>504</v>
      </c>
    </row>
    <row r="19" spans="1:44">
      <c r="A19" s="98" t="s">
        <v>218</v>
      </c>
      <c r="B19" s="81" t="s">
        <v>248</v>
      </c>
      <c r="C19" s="82" t="s">
        <v>175</v>
      </c>
      <c r="D19" s="95">
        <v>19480</v>
      </c>
      <c r="E19" s="95">
        <v>35517</v>
      </c>
      <c r="F19" s="83" t="s">
        <v>275</v>
      </c>
      <c r="G19" s="83" t="s">
        <v>305</v>
      </c>
      <c r="H19" s="87" t="s">
        <v>330</v>
      </c>
      <c r="I19" s="83" t="s">
        <v>335</v>
      </c>
      <c r="J19" s="84">
        <v>44604</v>
      </c>
      <c r="K19" s="83">
        <v>111</v>
      </c>
      <c r="L19" s="83">
        <v>75</v>
      </c>
      <c r="M19" s="82" t="s">
        <v>166</v>
      </c>
      <c r="N19" s="83" t="s">
        <v>167</v>
      </c>
      <c r="O19" s="83" t="s">
        <v>363</v>
      </c>
      <c r="P19" s="83" t="s">
        <v>492</v>
      </c>
      <c r="Q19" s="83" t="s">
        <v>470</v>
      </c>
      <c r="R19" s="83">
        <v>9</v>
      </c>
      <c r="S19" s="83">
        <v>59</v>
      </c>
      <c r="T19" s="83" t="s">
        <v>188</v>
      </c>
      <c r="U19" s="83" t="s">
        <v>180</v>
      </c>
      <c r="V19" s="83" t="s">
        <v>181</v>
      </c>
      <c r="W19" s="83">
        <v>109</v>
      </c>
      <c r="X19" s="83">
        <v>159</v>
      </c>
      <c r="Y19" s="83">
        <v>209</v>
      </c>
      <c r="Z19" s="83" t="s">
        <v>182</v>
      </c>
      <c r="AA19" s="83" t="s">
        <v>173</v>
      </c>
      <c r="AB19" s="83" t="s">
        <v>174</v>
      </c>
      <c r="AC19" s="83">
        <v>409</v>
      </c>
      <c r="AD19" s="83">
        <v>459</v>
      </c>
      <c r="AE19" s="83">
        <v>509</v>
      </c>
      <c r="AF19" s="84">
        <v>44629</v>
      </c>
      <c r="AG19" s="163">
        <v>509</v>
      </c>
      <c r="AH19" s="85">
        <v>30769</v>
      </c>
      <c r="AI19" s="127" t="s">
        <v>370</v>
      </c>
      <c r="AJ19" s="86">
        <v>9</v>
      </c>
      <c r="AK19" s="86" t="s">
        <v>377</v>
      </c>
      <c r="AL19" s="86">
        <v>109</v>
      </c>
      <c r="AM19" s="86" t="s">
        <v>381</v>
      </c>
      <c r="AN19" s="199" t="s">
        <v>515</v>
      </c>
      <c r="AO19" s="135" t="s">
        <v>393</v>
      </c>
      <c r="AP19" s="80">
        <f t="shared" ca="1" si="0"/>
        <v>70</v>
      </c>
      <c r="AQ19" s="80">
        <f ca="1">IF(基本データ!$AH19="","",DATEDIF(基本データ!$AH19,$AP$7,"y"))</f>
        <v>39</v>
      </c>
      <c r="AR19" s="197" t="s">
        <v>505</v>
      </c>
    </row>
    <row r="20" spans="1:44">
      <c r="A20" s="98" t="s">
        <v>219</v>
      </c>
      <c r="B20" s="81" t="s">
        <v>249</v>
      </c>
      <c r="C20" s="82" t="s">
        <v>191</v>
      </c>
      <c r="D20" s="95">
        <v>19180</v>
      </c>
      <c r="E20" s="95">
        <v>35705</v>
      </c>
      <c r="F20" s="83" t="s">
        <v>276</v>
      </c>
      <c r="G20" s="83" t="s">
        <v>306</v>
      </c>
      <c r="H20" s="87" t="s">
        <v>331</v>
      </c>
      <c r="I20" s="83" t="s">
        <v>336</v>
      </c>
      <c r="J20" s="84">
        <v>44605</v>
      </c>
      <c r="K20" s="83">
        <v>144</v>
      </c>
      <c r="L20" s="83">
        <v>97</v>
      </c>
      <c r="M20" s="82" t="s">
        <v>184</v>
      </c>
      <c r="N20" s="83" t="s">
        <v>105</v>
      </c>
      <c r="O20" s="83" t="s">
        <v>178</v>
      </c>
      <c r="P20" s="83" t="s">
        <v>492</v>
      </c>
      <c r="Q20" s="83" t="s">
        <v>471</v>
      </c>
      <c r="R20" s="83">
        <v>10</v>
      </c>
      <c r="S20" s="83">
        <v>60</v>
      </c>
      <c r="T20" s="83" t="s">
        <v>179</v>
      </c>
      <c r="U20" s="83" t="s">
        <v>170</v>
      </c>
      <c r="V20" s="83" t="s">
        <v>169</v>
      </c>
      <c r="W20" s="83" t="s">
        <v>190</v>
      </c>
      <c r="X20" s="83">
        <v>160</v>
      </c>
      <c r="Y20" s="83">
        <v>210</v>
      </c>
      <c r="Z20" s="83" t="s">
        <v>172</v>
      </c>
      <c r="AA20" s="83" t="s">
        <v>183</v>
      </c>
      <c r="AB20" s="83" t="s">
        <v>108</v>
      </c>
      <c r="AC20" s="83">
        <v>410</v>
      </c>
      <c r="AD20" s="83">
        <v>460</v>
      </c>
      <c r="AE20" s="83">
        <v>510</v>
      </c>
      <c r="AF20" s="84">
        <v>44630</v>
      </c>
      <c r="AG20" s="163">
        <v>510</v>
      </c>
      <c r="AH20" s="85">
        <v>28126</v>
      </c>
      <c r="AI20" s="127" t="s">
        <v>370</v>
      </c>
      <c r="AJ20" s="86">
        <v>10</v>
      </c>
      <c r="AK20" s="86" t="s">
        <v>377</v>
      </c>
      <c r="AL20" s="86">
        <v>110</v>
      </c>
      <c r="AM20" s="86" t="s">
        <v>381</v>
      </c>
      <c r="AN20" s="199">
        <v>1010</v>
      </c>
      <c r="AO20" s="135" t="s">
        <v>393</v>
      </c>
      <c r="AP20" s="80">
        <f t="shared" ca="1" si="0"/>
        <v>71</v>
      </c>
      <c r="AQ20" s="80">
        <f ca="1">IF(基本データ!$AH20="","",DATEDIF(基本データ!$AH20,$AP$7,"y"))</f>
        <v>46</v>
      </c>
      <c r="AR20" s="197" t="s">
        <v>506</v>
      </c>
    </row>
    <row r="21" spans="1:44">
      <c r="A21" s="98" t="s">
        <v>220</v>
      </c>
      <c r="B21" s="81" t="s">
        <v>250</v>
      </c>
      <c r="C21" s="82" t="s">
        <v>191</v>
      </c>
      <c r="D21" s="95">
        <v>29535</v>
      </c>
      <c r="E21" s="95">
        <v>35968</v>
      </c>
      <c r="F21" s="83" t="s">
        <v>277</v>
      </c>
      <c r="G21" s="83" t="s">
        <v>307</v>
      </c>
      <c r="H21" s="87" t="s">
        <v>192</v>
      </c>
      <c r="I21" s="83"/>
      <c r="J21" s="84">
        <v>44596</v>
      </c>
      <c r="K21" s="83">
        <v>121</v>
      </c>
      <c r="L21" s="83">
        <v>89</v>
      </c>
      <c r="M21" s="82" t="s">
        <v>337</v>
      </c>
      <c r="N21" s="83" t="s">
        <v>167</v>
      </c>
      <c r="O21" s="83" t="s">
        <v>363</v>
      </c>
      <c r="P21" s="83" t="s">
        <v>492</v>
      </c>
      <c r="Q21" s="83" t="s">
        <v>472</v>
      </c>
      <c r="R21" s="83">
        <v>11</v>
      </c>
      <c r="S21" s="83">
        <v>61</v>
      </c>
      <c r="T21" s="83" t="s">
        <v>179</v>
      </c>
      <c r="U21" s="83" t="s">
        <v>170</v>
      </c>
      <c r="V21" s="83" t="s">
        <v>169</v>
      </c>
      <c r="W21" s="83" t="s">
        <v>106</v>
      </c>
      <c r="X21" s="83">
        <v>161</v>
      </c>
      <c r="Y21" s="83">
        <v>211</v>
      </c>
      <c r="Z21" s="83" t="s">
        <v>189</v>
      </c>
      <c r="AA21" s="83" t="s">
        <v>174</v>
      </c>
      <c r="AB21" s="83" t="s">
        <v>493</v>
      </c>
      <c r="AC21" s="83">
        <v>411</v>
      </c>
      <c r="AD21" s="83">
        <v>461</v>
      </c>
      <c r="AE21" s="83">
        <v>511</v>
      </c>
      <c r="AF21" s="84">
        <v>44631</v>
      </c>
      <c r="AG21" s="163">
        <v>511</v>
      </c>
      <c r="AH21" s="85">
        <v>35968</v>
      </c>
      <c r="AI21" s="127" t="s">
        <v>371</v>
      </c>
      <c r="AJ21" s="86">
        <v>11</v>
      </c>
      <c r="AK21" s="86" t="s">
        <v>376</v>
      </c>
      <c r="AL21" s="86">
        <v>111</v>
      </c>
      <c r="AM21" s="86" t="s">
        <v>369</v>
      </c>
      <c r="AN21" s="199">
        <v>1011</v>
      </c>
      <c r="AO21" s="135" t="s">
        <v>393</v>
      </c>
      <c r="AP21" s="80">
        <f t="shared" ca="1" si="0"/>
        <v>42</v>
      </c>
      <c r="AQ21" s="80">
        <f ca="1">IF(基本データ!$AH21="","",DATEDIF(基本データ!$AH21,$AP$7,"y"))</f>
        <v>25</v>
      </c>
      <c r="AR21" s="197" t="s">
        <v>516</v>
      </c>
    </row>
    <row r="22" spans="1:44">
      <c r="A22" s="98" t="s">
        <v>221</v>
      </c>
      <c r="B22" s="81" t="s">
        <v>251</v>
      </c>
      <c r="C22" s="82" t="s">
        <v>191</v>
      </c>
      <c r="D22" s="95">
        <v>29026</v>
      </c>
      <c r="E22" s="95">
        <v>36059</v>
      </c>
      <c r="F22" s="83" t="s">
        <v>278</v>
      </c>
      <c r="G22" s="83" t="s">
        <v>308</v>
      </c>
      <c r="H22" s="87" t="s">
        <v>192</v>
      </c>
      <c r="I22" s="83"/>
      <c r="J22" s="84">
        <v>44596</v>
      </c>
      <c r="K22" s="83">
        <v>139</v>
      </c>
      <c r="L22" s="83">
        <v>69</v>
      </c>
      <c r="M22" s="82" t="s">
        <v>185</v>
      </c>
      <c r="N22" s="83" t="s">
        <v>105</v>
      </c>
      <c r="O22" s="83" t="s">
        <v>178</v>
      </c>
      <c r="P22" s="83" t="s">
        <v>492</v>
      </c>
      <c r="Q22" s="83" t="s">
        <v>473</v>
      </c>
      <c r="R22" s="83">
        <v>12</v>
      </c>
      <c r="S22" s="83">
        <v>62</v>
      </c>
      <c r="T22" s="83" t="s">
        <v>179</v>
      </c>
      <c r="U22" s="83" t="s">
        <v>170</v>
      </c>
      <c r="V22" s="83" t="s">
        <v>169</v>
      </c>
      <c r="W22" s="83">
        <v>112</v>
      </c>
      <c r="X22" s="83">
        <v>162</v>
      </c>
      <c r="Y22" s="83">
        <v>212</v>
      </c>
      <c r="Z22" s="83" t="s">
        <v>172</v>
      </c>
      <c r="AA22" s="83" t="s">
        <v>196</v>
      </c>
      <c r="AB22" s="83" t="s">
        <v>493</v>
      </c>
      <c r="AC22" s="83">
        <v>412</v>
      </c>
      <c r="AD22" s="83">
        <v>462</v>
      </c>
      <c r="AE22" s="83">
        <v>512</v>
      </c>
      <c r="AF22" s="84">
        <v>44632</v>
      </c>
      <c r="AG22" s="163">
        <v>512</v>
      </c>
      <c r="AH22" s="85">
        <v>35886</v>
      </c>
      <c r="AI22" s="127" t="s">
        <v>371</v>
      </c>
      <c r="AJ22" s="86">
        <v>12</v>
      </c>
      <c r="AK22" s="86" t="s">
        <v>376</v>
      </c>
      <c r="AL22" s="86">
        <v>112</v>
      </c>
      <c r="AM22" s="86"/>
      <c r="AN22" s="199">
        <v>1012</v>
      </c>
      <c r="AO22" s="135" t="s">
        <v>393</v>
      </c>
      <c r="AP22" s="80">
        <f t="shared" ca="1" si="0"/>
        <v>44</v>
      </c>
      <c r="AQ22" s="80">
        <f ca="1">IF(基本データ!$AH22="","",DATEDIF(基本データ!$AH22,$AP$7,"y"))</f>
        <v>25</v>
      </c>
      <c r="AR22" s="197" t="s">
        <v>517</v>
      </c>
    </row>
    <row r="23" spans="1:44">
      <c r="A23" s="98" t="s">
        <v>222</v>
      </c>
      <c r="B23" s="81" t="s">
        <v>252</v>
      </c>
      <c r="C23" s="82" t="s">
        <v>175</v>
      </c>
      <c r="D23" s="95">
        <v>28545</v>
      </c>
      <c r="E23" s="95">
        <v>36150</v>
      </c>
      <c r="F23" s="83" t="s">
        <v>279</v>
      </c>
      <c r="G23" s="83" t="s">
        <v>309</v>
      </c>
      <c r="H23" s="87" t="s">
        <v>176</v>
      </c>
      <c r="I23" s="83"/>
      <c r="J23" s="84">
        <v>44596</v>
      </c>
      <c r="K23" s="83">
        <v>126</v>
      </c>
      <c r="L23" s="83">
        <v>78</v>
      </c>
      <c r="M23" s="82" t="s">
        <v>166</v>
      </c>
      <c r="N23" s="83" t="s">
        <v>167</v>
      </c>
      <c r="O23" s="83" t="s">
        <v>363</v>
      </c>
      <c r="P23" s="83" t="s">
        <v>492</v>
      </c>
      <c r="Q23" s="83" t="s">
        <v>474</v>
      </c>
      <c r="R23" s="83">
        <v>13</v>
      </c>
      <c r="S23" s="83">
        <v>63</v>
      </c>
      <c r="T23" s="83" t="s">
        <v>179</v>
      </c>
      <c r="U23" s="83" t="s">
        <v>170</v>
      </c>
      <c r="V23" s="83" t="s">
        <v>181</v>
      </c>
      <c r="W23" s="83" t="s">
        <v>106</v>
      </c>
      <c r="X23" s="83">
        <v>163</v>
      </c>
      <c r="Y23" s="83">
        <v>213</v>
      </c>
      <c r="Z23" s="83" t="s">
        <v>189</v>
      </c>
      <c r="AA23" s="83" t="s">
        <v>174</v>
      </c>
      <c r="AB23" s="83" t="s">
        <v>493</v>
      </c>
      <c r="AC23" s="83">
        <v>413</v>
      </c>
      <c r="AD23" s="83">
        <v>463</v>
      </c>
      <c r="AE23" s="83">
        <v>513</v>
      </c>
      <c r="AF23" s="84">
        <v>44633</v>
      </c>
      <c r="AG23" s="163">
        <v>513</v>
      </c>
      <c r="AH23" s="85">
        <v>36150</v>
      </c>
      <c r="AI23" s="127" t="s">
        <v>371</v>
      </c>
      <c r="AJ23" s="86">
        <v>13</v>
      </c>
      <c r="AK23" s="86" t="s">
        <v>376</v>
      </c>
      <c r="AL23" s="86">
        <v>113</v>
      </c>
      <c r="AM23" s="86"/>
      <c r="AN23" s="199">
        <v>1013</v>
      </c>
      <c r="AO23" s="135" t="s">
        <v>393</v>
      </c>
      <c r="AP23" s="80">
        <f t="shared" ca="1" si="0"/>
        <v>45</v>
      </c>
      <c r="AQ23" s="80">
        <f ca="1">IF(基本データ!$AH23="","",DATEDIF(基本データ!$AH23,$AP$7,"y"))</f>
        <v>24</v>
      </c>
      <c r="AR23" s="197" t="s">
        <v>518</v>
      </c>
    </row>
    <row r="24" spans="1:44">
      <c r="A24" s="98" t="s">
        <v>223</v>
      </c>
      <c r="B24" s="81" t="s">
        <v>253</v>
      </c>
      <c r="C24" s="82" t="s">
        <v>175</v>
      </c>
      <c r="D24" s="95">
        <v>27372</v>
      </c>
      <c r="E24" s="95">
        <v>36400</v>
      </c>
      <c r="F24" s="83" t="s">
        <v>280</v>
      </c>
      <c r="G24" s="83" t="s">
        <v>310</v>
      </c>
      <c r="H24" s="87" t="s">
        <v>176</v>
      </c>
      <c r="I24" s="83"/>
      <c r="J24" s="84">
        <v>44596</v>
      </c>
      <c r="K24" s="83">
        <v>107</v>
      </c>
      <c r="L24" s="83">
        <v>58</v>
      </c>
      <c r="M24" s="82" t="s">
        <v>184</v>
      </c>
      <c r="N24" s="83" t="s">
        <v>105</v>
      </c>
      <c r="O24" s="83" t="s">
        <v>178</v>
      </c>
      <c r="P24" s="83" t="s">
        <v>492</v>
      </c>
      <c r="Q24" s="83" t="s">
        <v>475</v>
      </c>
      <c r="R24" s="83">
        <v>14</v>
      </c>
      <c r="S24" s="83">
        <v>64</v>
      </c>
      <c r="T24" s="83" t="s">
        <v>170</v>
      </c>
      <c r="U24" s="83" t="s">
        <v>179</v>
      </c>
      <c r="V24" s="83" t="s">
        <v>181</v>
      </c>
      <c r="W24" s="83">
        <v>114</v>
      </c>
      <c r="X24" s="83">
        <v>164</v>
      </c>
      <c r="Y24" s="83">
        <v>214</v>
      </c>
      <c r="Z24" s="83" t="s">
        <v>182</v>
      </c>
      <c r="AA24" s="83" t="s">
        <v>196</v>
      </c>
      <c r="AB24" s="83" t="s">
        <v>493</v>
      </c>
      <c r="AC24" s="83">
        <v>414</v>
      </c>
      <c r="AD24" s="83">
        <v>464</v>
      </c>
      <c r="AE24" s="83">
        <v>514</v>
      </c>
      <c r="AF24" s="84">
        <v>44634</v>
      </c>
      <c r="AG24" s="163">
        <v>514</v>
      </c>
      <c r="AH24" s="85">
        <v>35156</v>
      </c>
      <c r="AI24" s="127" t="s">
        <v>371</v>
      </c>
      <c r="AJ24" s="86">
        <v>14</v>
      </c>
      <c r="AK24" s="86" t="s">
        <v>376</v>
      </c>
      <c r="AL24" s="86">
        <v>114</v>
      </c>
      <c r="AM24" s="86"/>
      <c r="AN24" s="199">
        <v>1014</v>
      </c>
      <c r="AO24" s="135" t="s">
        <v>393</v>
      </c>
      <c r="AP24" s="80">
        <f t="shared" ca="1" si="0"/>
        <v>48</v>
      </c>
      <c r="AQ24" s="80">
        <f ca="1">IF(基本データ!$AH24="","",DATEDIF(基本データ!$AH24,$AP$7,"y"))</f>
        <v>27</v>
      </c>
      <c r="AR24" s="197" t="s">
        <v>519</v>
      </c>
    </row>
    <row r="25" spans="1:44">
      <c r="A25" s="98" t="s">
        <v>224</v>
      </c>
      <c r="B25" s="81" t="s">
        <v>254</v>
      </c>
      <c r="C25" s="82" t="s">
        <v>175</v>
      </c>
      <c r="D25" s="95">
        <v>27730</v>
      </c>
      <c r="E25" s="95">
        <v>36873</v>
      </c>
      <c r="F25" s="83" t="s">
        <v>281</v>
      </c>
      <c r="G25" s="83" t="s">
        <v>311</v>
      </c>
      <c r="H25" s="87" t="s">
        <v>176</v>
      </c>
      <c r="I25" s="83"/>
      <c r="J25" s="84">
        <v>44596</v>
      </c>
      <c r="K25" s="83">
        <v>109</v>
      </c>
      <c r="L25" s="83">
        <v>75</v>
      </c>
      <c r="M25" s="82" t="s">
        <v>337</v>
      </c>
      <c r="N25" s="83" t="s">
        <v>167</v>
      </c>
      <c r="O25" s="83" t="s">
        <v>363</v>
      </c>
      <c r="P25" s="83" t="s">
        <v>492</v>
      </c>
      <c r="Q25" s="83" t="s">
        <v>476</v>
      </c>
      <c r="R25" s="83">
        <v>15</v>
      </c>
      <c r="S25" s="83">
        <v>65</v>
      </c>
      <c r="T25" s="83" t="s">
        <v>181</v>
      </c>
      <c r="U25" s="83" t="s">
        <v>110</v>
      </c>
      <c r="V25" s="83" t="s">
        <v>170</v>
      </c>
      <c r="W25" s="83">
        <v>115</v>
      </c>
      <c r="X25" s="83">
        <v>165</v>
      </c>
      <c r="Y25" s="83">
        <v>215</v>
      </c>
      <c r="Z25" s="83" t="s">
        <v>182</v>
      </c>
      <c r="AA25" s="83" t="s">
        <v>174</v>
      </c>
      <c r="AB25" s="83" t="s">
        <v>493</v>
      </c>
      <c r="AC25" s="83">
        <v>415</v>
      </c>
      <c r="AD25" s="83">
        <v>465</v>
      </c>
      <c r="AE25" s="83">
        <v>515</v>
      </c>
      <c r="AF25" s="84">
        <v>44635</v>
      </c>
      <c r="AG25" s="163">
        <v>515</v>
      </c>
      <c r="AH25" s="85">
        <v>36873</v>
      </c>
      <c r="AI25" s="127" t="s">
        <v>371</v>
      </c>
      <c r="AJ25" s="86">
        <v>15</v>
      </c>
      <c r="AK25" s="86" t="s">
        <v>376</v>
      </c>
      <c r="AL25" s="86">
        <v>115</v>
      </c>
      <c r="AM25" s="86"/>
      <c r="AN25" s="199">
        <v>1015</v>
      </c>
      <c r="AO25" s="135" t="s">
        <v>383</v>
      </c>
      <c r="AP25" s="80">
        <f t="shared" ca="1" si="0"/>
        <v>47</v>
      </c>
      <c r="AQ25" s="80">
        <f ca="1">IF(基本データ!$AH25="","",DATEDIF(基本データ!$AH25,$AP$7,"y"))</f>
        <v>22</v>
      </c>
      <c r="AR25" s="197" t="s">
        <v>520</v>
      </c>
    </row>
    <row r="26" spans="1:44">
      <c r="A26" s="98" t="s">
        <v>225</v>
      </c>
      <c r="B26" s="81" t="s">
        <v>255</v>
      </c>
      <c r="C26" s="82" t="s">
        <v>175</v>
      </c>
      <c r="D26" s="95">
        <v>26709</v>
      </c>
      <c r="E26" s="95">
        <v>36970</v>
      </c>
      <c r="F26" s="83" t="s">
        <v>282</v>
      </c>
      <c r="G26" s="83" t="s">
        <v>312</v>
      </c>
      <c r="H26" s="87" t="s">
        <v>176</v>
      </c>
      <c r="I26" s="83"/>
      <c r="J26" s="84">
        <v>44596</v>
      </c>
      <c r="K26" s="83">
        <v>157</v>
      </c>
      <c r="L26" s="83">
        <v>111</v>
      </c>
      <c r="M26" s="82" t="s">
        <v>185</v>
      </c>
      <c r="N26" s="83" t="s">
        <v>105</v>
      </c>
      <c r="O26" s="83" t="s">
        <v>178</v>
      </c>
      <c r="P26" s="83" t="s">
        <v>492</v>
      </c>
      <c r="Q26" s="83" t="s">
        <v>477</v>
      </c>
      <c r="R26" s="83">
        <v>16</v>
      </c>
      <c r="S26" s="83">
        <v>66</v>
      </c>
      <c r="T26" s="83" t="s">
        <v>188</v>
      </c>
      <c r="U26" s="83" t="s">
        <v>180</v>
      </c>
      <c r="V26" s="83" t="s">
        <v>181</v>
      </c>
      <c r="W26" s="83">
        <v>116</v>
      </c>
      <c r="X26" s="83">
        <v>166</v>
      </c>
      <c r="Y26" s="83">
        <v>216</v>
      </c>
      <c r="Z26" s="83" t="s">
        <v>182</v>
      </c>
      <c r="AA26" s="83" t="s">
        <v>196</v>
      </c>
      <c r="AB26" s="83" t="s">
        <v>493</v>
      </c>
      <c r="AC26" s="83">
        <v>416</v>
      </c>
      <c r="AD26" s="83">
        <v>466</v>
      </c>
      <c r="AE26" s="83">
        <v>516</v>
      </c>
      <c r="AF26" s="84">
        <v>44636</v>
      </c>
      <c r="AG26" s="163">
        <v>516</v>
      </c>
      <c r="AH26" s="85">
        <v>36526</v>
      </c>
      <c r="AI26" s="127" t="s">
        <v>371</v>
      </c>
      <c r="AJ26" s="86">
        <v>16</v>
      </c>
      <c r="AK26" s="86" t="s">
        <v>376</v>
      </c>
      <c r="AL26" s="86">
        <v>116</v>
      </c>
      <c r="AM26" s="86"/>
      <c r="AN26" s="199">
        <v>1016</v>
      </c>
      <c r="AO26" s="135" t="s">
        <v>393</v>
      </c>
      <c r="AP26" s="80">
        <f t="shared" ca="1" si="0"/>
        <v>50</v>
      </c>
      <c r="AQ26" s="80">
        <f ca="1">IF(基本データ!$AH26="","",DATEDIF(基本データ!$AH26,$AP$7,"y"))</f>
        <v>23</v>
      </c>
      <c r="AR26" s="197" t="s">
        <v>521</v>
      </c>
    </row>
    <row r="27" spans="1:44">
      <c r="A27" s="98" t="s">
        <v>226</v>
      </c>
      <c r="B27" s="81" t="s">
        <v>256</v>
      </c>
      <c r="C27" s="82" t="s">
        <v>175</v>
      </c>
      <c r="D27" s="95">
        <v>25248</v>
      </c>
      <c r="E27" s="95">
        <v>37001</v>
      </c>
      <c r="F27" s="83" t="s">
        <v>283</v>
      </c>
      <c r="G27" s="83" t="s">
        <v>313</v>
      </c>
      <c r="H27" s="87" t="s">
        <v>176</v>
      </c>
      <c r="I27" s="83"/>
      <c r="J27" s="84">
        <v>44596</v>
      </c>
      <c r="K27" s="83">
        <v>117</v>
      </c>
      <c r="L27" s="83">
        <v>82</v>
      </c>
      <c r="M27" s="82" t="s">
        <v>166</v>
      </c>
      <c r="N27" s="83" t="s">
        <v>167</v>
      </c>
      <c r="O27" s="83" t="s">
        <v>363</v>
      </c>
      <c r="P27" s="83" t="s">
        <v>492</v>
      </c>
      <c r="Q27" s="83" t="s">
        <v>478</v>
      </c>
      <c r="R27" s="83">
        <v>17</v>
      </c>
      <c r="S27" s="83">
        <v>67</v>
      </c>
      <c r="T27" s="83" t="s">
        <v>181</v>
      </c>
      <c r="U27" s="83" t="s">
        <v>110</v>
      </c>
      <c r="V27" s="83" t="s">
        <v>170</v>
      </c>
      <c r="W27" s="83" t="s">
        <v>193</v>
      </c>
      <c r="X27" s="83">
        <v>167</v>
      </c>
      <c r="Y27" s="83">
        <v>217</v>
      </c>
      <c r="Z27" s="83" t="s">
        <v>182</v>
      </c>
      <c r="AA27" s="83" t="s">
        <v>174</v>
      </c>
      <c r="AB27" s="83" t="s">
        <v>493</v>
      </c>
      <c r="AC27" s="83">
        <v>417</v>
      </c>
      <c r="AD27" s="83">
        <v>467</v>
      </c>
      <c r="AE27" s="83">
        <v>517</v>
      </c>
      <c r="AF27" s="84">
        <v>44637</v>
      </c>
      <c r="AG27" s="163">
        <v>517</v>
      </c>
      <c r="AH27" s="85">
        <v>31887</v>
      </c>
      <c r="AI27" s="127" t="s">
        <v>371</v>
      </c>
      <c r="AJ27" s="86">
        <v>17</v>
      </c>
      <c r="AK27" s="86" t="s">
        <v>376</v>
      </c>
      <c r="AL27" s="86">
        <v>117</v>
      </c>
      <c r="AM27" s="86"/>
      <c r="AN27" s="199">
        <v>1017</v>
      </c>
      <c r="AO27" s="135" t="s">
        <v>393</v>
      </c>
      <c r="AP27" s="80">
        <f t="shared" ca="1" si="0"/>
        <v>54</v>
      </c>
      <c r="AQ27" s="80">
        <f ca="1">IF(基本データ!$AH27="","",DATEDIF(基本データ!$AH27,$AP$7,"y"))</f>
        <v>36</v>
      </c>
      <c r="AR27" s="197" t="s">
        <v>523</v>
      </c>
    </row>
    <row r="28" spans="1:44">
      <c r="A28" s="98" t="s">
        <v>227</v>
      </c>
      <c r="B28" s="81" t="s">
        <v>257</v>
      </c>
      <c r="C28" s="82" t="s">
        <v>175</v>
      </c>
      <c r="D28" s="95">
        <v>27316</v>
      </c>
      <c r="E28" s="95">
        <v>37544</v>
      </c>
      <c r="F28" s="83" t="s">
        <v>284</v>
      </c>
      <c r="G28" s="83" t="s">
        <v>314</v>
      </c>
      <c r="H28" s="87" t="s">
        <v>176</v>
      </c>
      <c r="I28" s="83"/>
      <c r="J28" s="84">
        <v>44596</v>
      </c>
      <c r="K28" s="83">
        <v>141</v>
      </c>
      <c r="L28" s="83">
        <v>90</v>
      </c>
      <c r="M28" s="82" t="s">
        <v>184</v>
      </c>
      <c r="N28" s="83" t="s">
        <v>105</v>
      </c>
      <c r="O28" s="83" t="s">
        <v>178</v>
      </c>
      <c r="P28" s="83" t="s">
        <v>492</v>
      </c>
      <c r="Q28" s="83" t="s">
        <v>479</v>
      </c>
      <c r="R28" s="83">
        <v>18</v>
      </c>
      <c r="S28" s="83">
        <v>68</v>
      </c>
      <c r="T28" s="83" t="s">
        <v>188</v>
      </c>
      <c r="U28" s="83" t="s">
        <v>180</v>
      </c>
      <c r="V28" s="83" t="s">
        <v>181</v>
      </c>
      <c r="W28" s="83">
        <v>118</v>
      </c>
      <c r="X28" s="83">
        <v>168</v>
      </c>
      <c r="Y28" s="83">
        <v>218</v>
      </c>
      <c r="Z28" s="83" t="s">
        <v>194</v>
      </c>
      <c r="AA28" s="83" t="s">
        <v>196</v>
      </c>
      <c r="AB28" s="83" t="s">
        <v>493</v>
      </c>
      <c r="AC28" s="83">
        <v>418</v>
      </c>
      <c r="AD28" s="83">
        <v>468</v>
      </c>
      <c r="AE28" s="83">
        <v>518</v>
      </c>
      <c r="AF28" s="84">
        <v>44638</v>
      </c>
      <c r="AG28" s="163">
        <v>518</v>
      </c>
      <c r="AH28" s="85">
        <v>37544</v>
      </c>
      <c r="AI28" s="127" t="s">
        <v>371</v>
      </c>
      <c r="AJ28" s="86">
        <v>18</v>
      </c>
      <c r="AK28" s="86" t="s">
        <v>376</v>
      </c>
      <c r="AL28" s="86">
        <v>118</v>
      </c>
      <c r="AM28" s="86"/>
      <c r="AN28" s="199">
        <v>1018</v>
      </c>
      <c r="AO28" s="135" t="s">
        <v>393</v>
      </c>
      <c r="AP28" s="80">
        <f t="shared" ca="1" si="0"/>
        <v>49</v>
      </c>
      <c r="AQ28" s="80">
        <f ca="1">IF(基本データ!$AH28="","",DATEDIF(基本データ!$AH28,$AP$7,"y"))</f>
        <v>21</v>
      </c>
      <c r="AR28" s="197" t="s">
        <v>522</v>
      </c>
    </row>
    <row r="29" spans="1:44">
      <c r="A29" s="98" t="s">
        <v>228</v>
      </c>
      <c r="B29" s="81" t="s">
        <v>258</v>
      </c>
      <c r="C29" s="82" t="s">
        <v>175</v>
      </c>
      <c r="D29" s="95">
        <v>29668</v>
      </c>
      <c r="E29" s="95">
        <v>37712</v>
      </c>
      <c r="F29" s="83" t="s">
        <v>285</v>
      </c>
      <c r="G29" s="83" t="s">
        <v>315</v>
      </c>
      <c r="H29" s="87" t="s">
        <v>176</v>
      </c>
      <c r="I29" s="83"/>
      <c r="J29" s="84">
        <v>44596</v>
      </c>
      <c r="K29" s="83">
        <v>117</v>
      </c>
      <c r="L29" s="83">
        <v>66</v>
      </c>
      <c r="M29" s="82" t="s">
        <v>337</v>
      </c>
      <c r="N29" s="83" t="s">
        <v>167</v>
      </c>
      <c r="O29" s="83" t="s">
        <v>363</v>
      </c>
      <c r="P29" s="83" t="s">
        <v>492</v>
      </c>
      <c r="Q29" s="83" t="s">
        <v>480</v>
      </c>
      <c r="R29" s="83">
        <v>19</v>
      </c>
      <c r="S29" s="83">
        <v>69</v>
      </c>
      <c r="T29" s="83" t="s">
        <v>181</v>
      </c>
      <c r="U29" s="83" t="s">
        <v>110</v>
      </c>
      <c r="V29" s="83" t="s">
        <v>170</v>
      </c>
      <c r="W29" s="83">
        <v>119</v>
      </c>
      <c r="X29" s="83">
        <v>169</v>
      </c>
      <c r="Y29" s="83">
        <v>219</v>
      </c>
      <c r="Z29" s="83" t="s">
        <v>172</v>
      </c>
      <c r="AA29" s="83" t="s">
        <v>174</v>
      </c>
      <c r="AB29" s="83" t="s">
        <v>493</v>
      </c>
      <c r="AC29" s="83">
        <v>419</v>
      </c>
      <c r="AD29" s="83">
        <v>469</v>
      </c>
      <c r="AE29" s="83">
        <v>519</v>
      </c>
      <c r="AF29" s="84">
        <v>44639</v>
      </c>
      <c r="AG29" s="163">
        <v>519</v>
      </c>
      <c r="AH29" s="85">
        <v>37712</v>
      </c>
      <c r="AI29" s="127" t="s">
        <v>371</v>
      </c>
      <c r="AJ29" s="86">
        <v>19</v>
      </c>
      <c r="AK29" s="86" t="s">
        <v>376</v>
      </c>
      <c r="AL29" s="86">
        <v>119</v>
      </c>
      <c r="AM29" s="86"/>
      <c r="AN29" s="199">
        <v>1019</v>
      </c>
      <c r="AO29" s="135" t="s">
        <v>393</v>
      </c>
      <c r="AP29" s="80">
        <f t="shared" ca="1" si="0"/>
        <v>42</v>
      </c>
      <c r="AQ29" s="80">
        <f ca="1">IF(基本データ!$AH29="","",DATEDIF(基本データ!$AH29,$AP$7,"y"))</f>
        <v>20</v>
      </c>
      <c r="AR29" s="197" t="s">
        <v>524</v>
      </c>
    </row>
    <row r="30" spans="1:44">
      <c r="A30" s="98" t="s">
        <v>229</v>
      </c>
      <c r="B30" s="81" t="s">
        <v>259</v>
      </c>
      <c r="C30" s="82" t="s">
        <v>175</v>
      </c>
      <c r="D30" s="95">
        <v>24957</v>
      </c>
      <c r="E30" s="95">
        <v>37893</v>
      </c>
      <c r="F30" s="83" t="s">
        <v>286</v>
      </c>
      <c r="G30" s="83" t="s">
        <v>316</v>
      </c>
      <c r="H30" s="87" t="s">
        <v>176</v>
      </c>
      <c r="I30" s="83"/>
      <c r="J30" s="84">
        <v>44596</v>
      </c>
      <c r="K30" s="83">
        <v>101</v>
      </c>
      <c r="L30" s="83">
        <v>66</v>
      </c>
      <c r="M30" s="82" t="s">
        <v>185</v>
      </c>
      <c r="N30" s="83" t="s">
        <v>105</v>
      </c>
      <c r="O30" s="83" t="s">
        <v>178</v>
      </c>
      <c r="P30" s="83" t="s">
        <v>492</v>
      </c>
      <c r="Q30" s="83" t="s">
        <v>481</v>
      </c>
      <c r="R30" s="83">
        <v>20</v>
      </c>
      <c r="S30" s="83">
        <v>70</v>
      </c>
      <c r="T30" s="83" t="s">
        <v>188</v>
      </c>
      <c r="U30" s="83" t="s">
        <v>180</v>
      </c>
      <c r="V30" s="83" t="s">
        <v>181</v>
      </c>
      <c r="W30" s="83" t="s">
        <v>106</v>
      </c>
      <c r="X30" s="83">
        <v>170</v>
      </c>
      <c r="Y30" s="83">
        <v>220</v>
      </c>
      <c r="Z30" s="83" t="s">
        <v>182</v>
      </c>
      <c r="AA30" s="83" t="s">
        <v>196</v>
      </c>
      <c r="AB30" s="83" t="s">
        <v>493</v>
      </c>
      <c r="AC30" s="83">
        <v>420</v>
      </c>
      <c r="AD30" s="83">
        <v>470</v>
      </c>
      <c r="AE30" s="83">
        <v>520</v>
      </c>
      <c r="AF30" s="84">
        <v>44640</v>
      </c>
      <c r="AG30" s="163">
        <v>520</v>
      </c>
      <c r="AH30" s="85">
        <v>36986</v>
      </c>
      <c r="AI30" s="127" t="s">
        <v>371</v>
      </c>
      <c r="AJ30" s="86">
        <v>20</v>
      </c>
      <c r="AK30" s="86" t="s">
        <v>376</v>
      </c>
      <c r="AL30" s="86">
        <v>120</v>
      </c>
      <c r="AM30" s="86"/>
      <c r="AN30" s="199">
        <v>1020</v>
      </c>
      <c r="AO30" s="135" t="s">
        <v>393</v>
      </c>
      <c r="AP30" s="80">
        <f t="shared" ca="1" si="0"/>
        <v>55</v>
      </c>
      <c r="AQ30" s="80">
        <f ca="1">IF(基本データ!$AH30="","",DATEDIF(基本データ!$AH30,$AP$7,"y"))</f>
        <v>22</v>
      </c>
      <c r="AR30" s="197" t="s">
        <v>525</v>
      </c>
    </row>
    <row r="31" spans="1:44">
      <c r="A31" s="98" t="s">
        <v>230</v>
      </c>
      <c r="B31" s="81" t="s">
        <v>260</v>
      </c>
      <c r="C31" s="82" t="s">
        <v>191</v>
      </c>
      <c r="D31" s="95">
        <v>19501</v>
      </c>
      <c r="E31" s="95">
        <v>38140</v>
      </c>
      <c r="F31" s="83" t="s">
        <v>287</v>
      </c>
      <c r="G31" s="83" t="s">
        <v>317</v>
      </c>
      <c r="H31" s="87" t="s">
        <v>176</v>
      </c>
      <c r="I31" s="83"/>
      <c r="J31" s="84">
        <v>44621</v>
      </c>
      <c r="K31" s="83">
        <v>126</v>
      </c>
      <c r="L31" s="83">
        <v>76</v>
      </c>
      <c r="M31" s="82" t="s">
        <v>166</v>
      </c>
      <c r="N31" s="83" t="s">
        <v>167</v>
      </c>
      <c r="O31" s="83" t="s">
        <v>363</v>
      </c>
      <c r="P31" s="83" t="s">
        <v>492</v>
      </c>
      <c r="Q31" s="83" t="s">
        <v>482</v>
      </c>
      <c r="R31" s="83">
        <v>21</v>
      </c>
      <c r="S31" s="83">
        <v>71</v>
      </c>
      <c r="T31" s="83" t="s">
        <v>181</v>
      </c>
      <c r="U31" s="83" t="s">
        <v>110</v>
      </c>
      <c r="V31" s="83" t="s">
        <v>170</v>
      </c>
      <c r="W31" s="83">
        <v>121</v>
      </c>
      <c r="X31" s="83">
        <v>171</v>
      </c>
      <c r="Y31" s="83">
        <v>221</v>
      </c>
      <c r="Z31" s="83" t="s">
        <v>172</v>
      </c>
      <c r="AA31" s="83" t="s">
        <v>173</v>
      </c>
      <c r="AB31" s="83" t="s">
        <v>108</v>
      </c>
      <c r="AC31" s="83">
        <v>421</v>
      </c>
      <c r="AD31" s="83">
        <v>451</v>
      </c>
      <c r="AE31" s="83">
        <v>521</v>
      </c>
      <c r="AF31" s="84">
        <v>44641</v>
      </c>
      <c r="AG31" s="163">
        <v>521</v>
      </c>
      <c r="AH31" s="85">
        <v>38140</v>
      </c>
      <c r="AI31" s="127" t="s">
        <v>374</v>
      </c>
      <c r="AJ31" s="86">
        <v>21</v>
      </c>
      <c r="AK31" s="86" t="s">
        <v>377</v>
      </c>
      <c r="AL31" s="86">
        <v>121</v>
      </c>
      <c r="AM31" s="86" t="s">
        <v>381</v>
      </c>
      <c r="AN31" s="199">
        <v>1021</v>
      </c>
      <c r="AO31" s="135" t="s">
        <v>384</v>
      </c>
      <c r="AP31" s="80">
        <f t="shared" ca="1" si="0"/>
        <v>70</v>
      </c>
      <c r="AQ31" s="80">
        <f ca="1">IF(基本データ!$AH31="","",DATEDIF(基本データ!$AH31,$AP$7,"y"))</f>
        <v>19</v>
      </c>
      <c r="AR31" s="197" t="s">
        <v>526</v>
      </c>
    </row>
    <row r="32" spans="1:44">
      <c r="A32" s="98" t="s">
        <v>231</v>
      </c>
      <c r="B32" s="81" t="s">
        <v>261</v>
      </c>
      <c r="C32" s="82" t="s">
        <v>191</v>
      </c>
      <c r="D32" s="95">
        <v>19409</v>
      </c>
      <c r="E32" s="95">
        <v>38523</v>
      </c>
      <c r="F32" s="83" t="s">
        <v>288</v>
      </c>
      <c r="G32" s="83" t="s">
        <v>318</v>
      </c>
      <c r="H32" s="87" t="s">
        <v>176</v>
      </c>
      <c r="I32" s="83"/>
      <c r="J32" s="84">
        <v>44622</v>
      </c>
      <c r="K32" s="83">
        <v>119</v>
      </c>
      <c r="L32" s="83">
        <v>79</v>
      </c>
      <c r="M32" s="82" t="s">
        <v>184</v>
      </c>
      <c r="N32" s="83" t="s">
        <v>105</v>
      </c>
      <c r="O32" s="83" t="s">
        <v>178</v>
      </c>
      <c r="P32" s="83" t="s">
        <v>492</v>
      </c>
      <c r="Q32" s="83" t="s">
        <v>483</v>
      </c>
      <c r="R32" s="83">
        <v>22</v>
      </c>
      <c r="S32" s="83">
        <v>72</v>
      </c>
      <c r="T32" s="83" t="s">
        <v>188</v>
      </c>
      <c r="U32" s="83" t="s">
        <v>180</v>
      </c>
      <c r="V32" s="83" t="s">
        <v>181</v>
      </c>
      <c r="W32" s="83">
        <v>122</v>
      </c>
      <c r="X32" s="83">
        <v>172</v>
      </c>
      <c r="Y32" s="83">
        <v>222</v>
      </c>
      <c r="Z32" s="83" t="s">
        <v>109</v>
      </c>
      <c r="AA32" s="83" t="s">
        <v>494</v>
      </c>
      <c r="AB32" s="83" t="s">
        <v>108</v>
      </c>
      <c r="AC32" s="83">
        <v>422</v>
      </c>
      <c r="AD32" s="83">
        <v>452</v>
      </c>
      <c r="AE32" s="83">
        <v>522</v>
      </c>
      <c r="AF32" s="84">
        <v>44642</v>
      </c>
      <c r="AG32" s="163">
        <v>522</v>
      </c>
      <c r="AH32" s="85">
        <v>38523</v>
      </c>
      <c r="AI32" s="127" t="s">
        <v>374</v>
      </c>
      <c r="AJ32" s="86">
        <v>22</v>
      </c>
      <c r="AK32" s="86" t="s">
        <v>377</v>
      </c>
      <c r="AL32" s="86">
        <v>122</v>
      </c>
      <c r="AM32" s="86" t="s">
        <v>381</v>
      </c>
      <c r="AN32" s="199">
        <v>1022</v>
      </c>
      <c r="AO32" s="135" t="s">
        <v>384</v>
      </c>
      <c r="AP32" s="80">
        <f t="shared" ca="1" si="0"/>
        <v>70</v>
      </c>
      <c r="AQ32" s="80">
        <f ca="1">IF(基本データ!$AH32="","",DATEDIF(基本データ!$AH32,$AP$7,"y"))</f>
        <v>18</v>
      </c>
      <c r="AR32" s="197" t="s">
        <v>527</v>
      </c>
    </row>
    <row r="33" spans="1:44">
      <c r="A33" s="98" t="s">
        <v>232</v>
      </c>
      <c r="B33" s="81" t="s">
        <v>262</v>
      </c>
      <c r="C33" s="82" t="s">
        <v>191</v>
      </c>
      <c r="D33" s="95">
        <v>19146</v>
      </c>
      <c r="E33" s="95">
        <v>38580</v>
      </c>
      <c r="F33" s="83" t="s">
        <v>289</v>
      </c>
      <c r="G33" s="83" t="s">
        <v>319</v>
      </c>
      <c r="H33" s="87" t="s">
        <v>176</v>
      </c>
      <c r="I33" s="83"/>
      <c r="J33" s="84">
        <v>44623</v>
      </c>
      <c r="K33" s="83">
        <v>138</v>
      </c>
      <c r="L33" s="83">
        <v>82</v>
      </c>
      <c r="M33" s="82" t="s">
        <v>337</v>
      </c>
      <c r="N33" s="83" t="s">
        <v>167</v>
      </c>
      <c r="O33" s="83" t="s">
        <v>363</v>
      </c>
      <c r="P33" s="83" t="s">
        <v>492</v>
      </c>
      <c r="Q33" s="83" t="s">
        <v>484</v>
      </c>
      <c r="R33" s="83">
        <v>23</v>
      </c>
      <c r="S33" s="83">
        <v>73</v>
      </c>
      <c r="T33" s="83" t="s">
        <v>181</v>
      </c>
      <c r="U33" s="83" t="s">
        <v>110</v>
      </c>
      <c r="V33" s="83" t="s">
        <v>170</v>
      </c>
      <c r="W33" s="83">
        <v>123</v>
      </c>
      <c r="X33" s="83">
        <v>173</v>
      </c>
      <c r="Y33" s="83">
        <v>223</v>
      </c>
      <c r="Z33" s="83" t="s">
        <v>189</v>
      </c>
      <c r="AA33" s="83" t="s">
        <v>494</v>
      </c>
      <c r="AB33" s="83" t="s">
        <v>108</v>
      </c>
      <c r="AC33" s="83">
        <v>423</v>
      </c>
      <c r="AD33" s="83">
        <v>453</v>
      </c>
      <c r="AE33" s="83">
        <v>523</v>
      </c>
      <c r="AF33" s="84">
        <v>44643</v>
      </c>
      <c r="AG33" s="163">
        <v>523</v>
      </c>
      <c r="AH33" s="85">
        <v>38580</v>
      </c>
      <c r="AI33" s="127" t="s">
        <v>374</v>
      </c>
      <c r="AJ33" s="86">
        <v>23</v>
      </c>
      <c r="AK33" s="86" t="s">
        <v>377</v>
      </c>
      <c r="AL33" s="86">
        <v>123</v>
      </c>
      <c r="AM33" s="86" t="s">
        <v>381</v>
      </c>
      <c r="AN33" s="199">
        <v>1023</v>
      </c>
      <c r="AO33" s="135" t="s">
        <v>384</v>
      </c>
      <c r="AP33" s="80">
        <f t="shared" ca="1" si="0"/>
        <v>71</v>
      </c>
      <c r="AQ33" s="80">
        <f ca="1">IF(基本データ!$AH33="","",DATEDIF(基本データ!$AH33,$AP$7,"y"))</f>
        <v>18</v>
      </c>
      <c r="AR33" s="197" t="s">
        <v>528</v>
      </c>
    </row>
    <row r="34" spans="1:44">
      <c r="A34" s="88" t="s">
        <v>233</v>
      </c>
      <c r="B34" s="81" t="s">
        <v>263</v>
      </c>
      <c r="C34" s="89" t="s">
        <v>175</v>
      </c>
      <c r="D34" s="96">
        <v>18904</v>
      </c>
      <c r="E34" s="96">
        <v>38621</v>
      </c>
      <c r="F34" s="83" t="s">
        <v>290</v>
      </c>
      <c r="G34" s="83" t="s">
        <v>320</v>
      </c>
      <c r="H34" s="87" t="s">
        <v>176</v>
      </c>
      <c r="I34" s="83"/>
      <c r="J34" s="84">
        <v>44624</v>
      </c>
      <c r="K34" s="90">
        <v>139</v>
      </c>
      <c r="L34" s="90">
        <v>89</v>
      </c>
      <c r="M34" s="82" t="s">
        <v>185</v>
      </c>
      <c r="N34" s="83" t="s">
        <v>105</v>
      </c>
      <c r="O34" s="83" t="s">
        <v>178</v>
      </c>
      <c r="P34" s="83" t="s">
        <v>492</v>
      </c>
      <c r="Q34" s="90" t="s">
        <v>485</v>
      </c>
      <c r="R34" s="83">
        <v>24</v>
      </c>
      <c r="S34" s="83">
        <v>74</v>
      </c>
      <c r="T34" s="83" t="s">
        <v>188</v>
      </c>
      <c r="U34" s="83" t="s">
        <v>180</v>
      </c>
      <c r="V34" s="83" t="s">
        <v>181</v>
      </c>
      <c r="W34" s="83">
        <v>124</v>
      </c>
      <c r="X34" s="83">
        <v>174</v>
      </c>
      <c r="Y34" s="83">
        <v>224</v>
      </c>
      <c r="Z34" s="90" t="s">
        <v>189</v>
      </c>
      <c r="AA34" s="90" t="s">
        <v>494</v>
      </c>
      <c r="AB34" s="83" t="s">
        <v>108</v>
      </c>
      <c r="AC34" s="83">
        <v>424</v>
      </c>
      <c r="AD34" s="83">
        <v>454</v>
      </c>
      <c r="AE34" s="83">
        <v>524</v>
      </c>
      <c r="AF34" s="84">
        <v>44644</v>
      </c>
      <c r="AG34" s="163">
        <v>524</v>
      </c>
      <c r="AH34" s="92">
        <v>38621</v>
      </c>
      <c r="AI34" s="127" t="s">
        <v>374</v>
      </c>
      <c r="AJ34" s="86">
        <v>24</v>
      </c>
      <c r="AK34" s="86" t="s">
        <v>377</v>
      </c>
      <c r="AL34" s="86">
        <v>124</v>
      </c>
      <c r="AM34" s="86" t="s">
        <v>381</v>
      </c>
      <c r="AN34" s="199">
        <v>1024</v>
      </c>
      <c r="AO34" s="135" t="s">
        <v>384</v>
      </c>
      <c r="AP34" s="80">
        <f t="shared" ca="1" si="0"/>
        <v>72</v>
      </c>
      <c r="AQ34" s="80">
        <f ca="1">IF(基本データ!$AH34="","",DATEDIF(基本データ!$AH34,$AP$7,"y"))</f>
        <v>18</v>
      </c>
      <c r="AR34" s="197" t="s">
        <v>529</v>
      </c>
    </row>
    <row r="35" spans="1:44">
      <c r="A35" s="88" t="s">
        <v>234</v>
      </c>
      <c r="B35" s="81" t="s">
        <v>264</v>
      </c>
      <c r="C35" s="89" t="s">
        <v>191</v>
      </c>
      <c r="D35" s="96">
        <v>18835</v>
      </c>
      <c r="E35" s="96">
        <v>38808</v>
      </c>
      <c r="F35" s="83" t="s">
        <v>291</v>
      </c>
      <c r="G35" s="83" t="s">
        <v>321</v>
      </c>
      <c r="H35" s="87" t="s">
        <v>176</v>
      </c>
      <c r="I35" s="83"/>
      <c r="J35" s="84">
        <v>44625</v>
      </c>
      <c r="K35" s="90">
        <v>128</v>
      </c>
      <c r="L35" s="90">
        <v>61</v>
      </c>
      <c r="M35" s="82" t="s">
        <v>166</v>
      </c>
      <c r="N35" s="83" t="s">
        <v>167</v>
      </c>
      <c r="O35" s="83" t="s">
        <v>363</v>
      </c>
      <c r="P35" s="83" t="s">
        <v>492</v>
      </c>
      <c r="Q35" s="90" t="s">
        <v>486</v>
      </c>
      <c r="R35" s="83">
        <v>25</v>
      </c>
      <c r="S35" s="83">
        <v>75</v>
      </c>
      <c r="T35" s="83" t="s">
        <v>181</v>
      </c>
      <c r="U35" s="83" t="s">
        <v>110</v>
      </c>
      <c r="V35" s="83" t="s">
        <v>170</v>
      </c>
      <c r="W35" s="83">
        <v>125</v>
      </c>
      <c r="X35" s="83">
        <v>175</v>
      </c>
      <c r="Y35" s="83">
        <v>225</v>
      </c>
      <c r="Z35" s="90" t="s">
        <v>189</v>
      </c>
      <c r="AA35" s="90" t="s">
        <v>494</v>
      </c>
      <c r="AB35" s="83" t="s">
        <v>108</v>
      </c>
      <c r="AC35" s="83">
        <v>425</v>
      </c>
      <c r="AD35" s="83">
        <v>455</v>
      </c>
      <c r="AE35" s="83">
        <v>525</v>
      </c>
      <c r="AF35" s="84">
        <v>44645</v>
      </c>
      <c r="AG35" s="163">
        <v>525</v>
      </c>
      <c r="AH35" s="92">
        <v>38808</v>
      </c>
      <c r="AI35" s="127" t="s">
        <v>370</v>
      </c>
      <c r="AJ35" s="86">
        <v>25</v>
      </c>
      <c r="AK35" s="86" t="s">
        <v>377</v>
      </c>
      <c r="AL35" s="86">
        <v>125</v>
      </c>
      <c r="AM35" s="86" t="s">
        <v>381</v>
      </c>
      <c r="AN35" s="199">
        <v>1025</v>
      </c>
      <c r="AO35" s="135" t="s">
        <v>384</v>
      </c>
      <c r="AP35" s="80">
        <f t="shared" ca="1" si="0"/>
        <v>72</v>
      </c>
      <c r="AQ35" s="80">
        <f ca="1">IF(基本データ!$AH35="","",DATEDIF(基本データ!$AH35,$AP$7,"y"))</f>
        <v>17</v>
      </c>
      <c r="AR35" s="197" t="s">
        <v>530</v>
      </c>
    </row>
    <row r="36" spans="1:44">
      <c r="A36" s="99" t="s">
        <v>235</v>
      </c>
      <c r="B36" s="81" t="s">
        <v>265</v>
      </c>
      <c r="C36" s="82" t="s">
        <v>191</v>
      </c>
      <c r="D36" s="95">
        <v>18775</v>
      </c>
      <c r="E36" s="95">
        <v>41156</v>
      </c>
      <c r="F36" s="83" t="s">
        <v>292</v>
      </c>
      <c r="G36" s="83" t="s">
        <v>322</v>
      </c>
      <c r="H36" s="87" t="s">
        <v>176</v>
      </c>
      <c r="I36" s="83"/>
      <c r="J36" s="84">
        <v>44626</v>
      </c>
      <c r="K36" s="83">
        <v>122</v>
      </c>
      <c r="L36" s="83">
        <v>69</v>
      </c>
      <c r="M36" s="82" t="s">
        <v>184</v>
      </c>
      <c r="N36" s="83" t="s">
        <v>105</v>
      </c>
      <c r="O36" s="83" t="s">
        <v>178</v>
      </c>
      <c r="P36" s="83" t="s">
        <v>492</v>
      </c>
      <c r="Q36" s="83" t="s">
        <v>487</v>
      </c>
      <c r="R36" s="83">
        <v>26</v>
      </c>
      <c r="S36" s="83">
        <v>76</v>
      </c>
      <c r="T36" s="83" t="s">
        <v>188</v>
      </c>
      <c r="U36" s="83" t="s">
        <v>180</v>
      </c>
      <c r="V36" s="83" t="s">
        <v>181</v>
      </c>
      <c r="W36" s="83">
        <v>126</v>
      </c>
      <c r="X36" s="83">
        <v>176</v>
      </c>
      <c r="Y36" s="83">
        <v>226</v>
      </c>
      <c r="Z36" s="90" t="s">
        <v>189</v>
      </c>
      <c r="AA36" s="83" t="s">
        <v>494</v>
      </c>
      <c r="AB36" s="83" t="s">
        <v>108</v>
      </c>
      <c r="AC36" s="83">
        <v>426</v>
      </c>
      <c r="AD36" s="83">
        <v>456</v>
      </c>
      <c r="AE36" s="83">
        <v>526</v>
      </c>
      <c r="AF36" s="84">
        <v>44646</v>
      </c>
      <c r="AG36" s="163">
        <v>526</v>
      </c>
      <c r="AH36" s="85">
        <v>41156</v>
      </c>
      <c r="AI36" s="127" t="s">
        <v>374</v>
      </c>
      <c r="AJ36" s="86">
        <v>26</v>
      </c>
      <c r="AK36" s="86" t="s">
        <v>377</v>
      </c>
      <c r="AL36" s="86">
        <v>126</v>
      </c>
      <c r="AM36" s="86" t="s">
        <v>381</v>
      </c>
      <c r="AN36" s="199">
        <v>1026</v>
      </c>
      <c r="AO36" s="135" t="s">
        <v>384</v>
      </c>
      <c r="AP36" s="80">
        <f t="shared" ca="1" si="0"/>
        <v>72</v>
      </c>
      <c r="AQ36" s="80">
        <f ca="1">IF(基本データ!$AH36="","",DATEDIF(基本データ!$AH36,$AP$7,"y"))</f>
        <v>11</v>
      </c>
      <c r="AR36" s="197" t="s">
        <v>531</v>
      </c>
    </row>
    <row r="37" spans="1:44">
      <c r="A37" s="99" t="s">
        <v>236</v>
      </c>
      <c r="B37" s="81" t="s">
        <v>266</v>
      </c>
      <c r="C37" s="82" t="s">
        <v>191</v>
      </c>
      <c r="D37" s="95">
        <v>18522</v>
      </c>
      <c r="E37" s="95">
        <v>39234</v>
      </c>
      <c r="F37" s="83" t="s">
        <v>293</v>
      </c>
      <c r="G37" s="83" t="s">
        <v>323</v>
      </c>
      <c r="H37" s="87" t="s">
        <v>176</v>
      </c>
      <c r="I37" s="83"/>
      <c r="J37" s="84">
        <v>44627</v>
      </c>
      <c r="K37" s="83">
        <v>152</v>
      </c>
      <c r="L37" s="83">
        <v>96</v>
      </c>
      <c r="M37" s="82" t="s">
        <v>337</v>
      </c>
      <c r="N37" s="83" t="s">
        <v>167</v>
      </c>
      <c r="O37" s="83" t="s">
        <v>363</v>
      </c>
      <c r="P37" s="83" t="s">
        <v>492</v>
      </c>
      <c r="Q37" s="83" t="s">
        <v>488</v>
      </c>
      <c r="R37" s="83">
        <v>27</v>
      </c>
      <c r="S37" s="83">
        <v>77</v>
      </c>
      <c r="T37" s="83" t="s">
        <v>169</v>
      </c>
      <c r="U37" s="83" t="s">
        <v>111</v>
      </c>
      <c r="V37" s="83" t="s">
        <v>193</v>
      </c>
      <c r="W37" s="83">
        <v>127</v>
      </c>
      <c r="X37" s="83">
        <v>177</v>
      </c>
      <c r="Y37" s="83">
        <v>227</v>
      </c>
      <c r="Z37" s="90" t="s">
        <v>189</v>
      </c>
      <c r="AA37" s="83" t="s">
        <v>494</v>
      </c>
      <c r="AB37" s="83" t="s">
        <v>108</v>
      </c>
      <c r="AC37" s="83">
        <v>427</v>
      </c>
      <c r="AD37" s="83">
        <v>457</v>
      </c>
      <c r="AE37" s="83">
        <v>527</v>
      </c>
      <c r="AF37" s="84">
        <v>44647</v>
      </c>
      <c r="AG37" s="163">
        <v>527</v>
      </c>
      <c r="AH37" s="85">
        <v>39234</v>
      </c>
      <c r="AI37" s="127" t="s">
        <v>374</v>
      </c>
      <c r="AJ37" s="86">
        <v>27</v>
      </c>
      <c r="AK37" s="86" t="s">
        <v>377</v>
      </c>
      <c r="AL37" s="86">
        <v>127</v>
      </c>
      <c r="AM37" s="86" t="s">
        <v>381</v>
      </c>
      <c r="AN37" s="199">
        <v>1027</v>
      </c>
      <c r="AO37" s="135" t="s">
        <v>384</v>
      </c>
      <c r="AP37" s="80">
        <f t="shared" ca="1" si="0"/>
        <v>73</v>
      </c>
      <c r="AQ37" s="80">
        <f ca="1">IF(基本データ!$AH37="","",DATEDIF(基本データ!$AH37,$AP$7,"y"))</f>
        <v>16</v>
      </c>
      <c r="AR37" s="197" t="s">
        <v>532</v>
      </c>
    </row>
    <row r="38" spans="1:44">
      <c r="A38" s="99" t="s">
        <v>237</v>
      </c>
      <c r="B38" s="81" t="s">
        <v>267</v>
      </c>
      <c r="C38" s="82" t="s">
        <v>191</v>
      </c>
      <c r="D38" s="95">
        <v>15871</v>
      </c>
      <c r="E38" s="95">
        <v>39173</v>
      </c>
      <c r="F38" s="83" t="s">
        <v>294</v>
      </c>
      <c r="G38" s="83" t="s">
        <v>324</v>
      </c>
      <c r="H38" s="87" t="s">
        <v>176</v>
      </c>
      <c r="I38" s="83"/>
      <c r="J38" s="84">
        <v>44628</v>
      </c>
      <c r="K38" s="83">
        <v>145</v>
      </c>
      <c r="L38" s="83">
        <v>88</v>
      </c>
      <c r="M38" s="82" t="s">
        <v>185</v>
      </c>
      <c r="N38" s="83" t="s">
        <v>195</v>
      </c>
      <c r="O38" s="83" t="s">
        <v>178</v>
      </c>
      <c r="P38" s="83" t="s">
        <v>492</v>
      </c>
      <c r="Q38" s="83" t="s">
        <v>489</v>
      </c>
      <c r="R38" s="83">
        <v>28</v>
      </c>
      <c r="S38" s="83">
        <v>78</v>
      </c>
      <c r="T38" s="83" t="s">
        <v>188</v>
      </c>
      <c r="U38" s="83" t="s">
        <v>180</v>
      </c>
      <c r="V38" s="83" t="s">
        <v>181</v>
      </c>
      <c r="W38" s="83">
        <v>128</v>
      </c>
      <c r="X38" s="83">
        <v>178</v>
      </c>
      <c r="Y38" s="83">
        <v>228</v>
      </c>
      <c r="Z38" s="90" t="s">
        <v>189</v>
      </c>
      <c r="AA38" s="83" t="s">
        <v>494</v>
      </c>
      <c r="AB38" s="83" t="s">
        <v>108</v>
      </c>
      <c r="AC38" s="83">
        <v>428</v>
      </c>
      <c r="AD38" s="83">
        <v>458</v>
      </c>
      <c r="AE38" s="83">
        <v>528</v>
      </c>
      <c r="AF38" s="84">
        <v>44648</v>
      </c>
      <c r="AG38" s="163">
        <v>528</v>
      </c>
      <c r="AH38" s="85">
        <v>24929</v>
      </c>
      <c r="AI38" s="127" t="s">
        <v>374</v>
      </c>
      <c r="AJ38" s="86">
        <v>28</v>
      </c>
      <c r="AK38" s="86" t="s">
        <v>377</v>
      </c>
      <c r="AL38" s="86">
        <v>128</v>
      </c>
      <c r="AM38" s="86" t="s">
        <v>381</v>
      </c>
      <c r="AN38" s="199">
        <v>1028</v>
      </c>
      <c r="AO38" s="135" t="s">
        <v>384</v>
      </c>
      <c r="AP38" s="80">
        <f t="shared" ca="1" si="0"/>
        <v>80</v>
      </c>
      <c r="AQ38" s="80">
        <f ca="1">IF(基本データ!$AH38="","",DATEDIF(基本データ!$AH38,$AP$7,"y"))</f>
        <v>55</v>
      </c>
      <c r="AR38" s="197" t="s">
        <v>533</v>
      </c>
    </row>
    <row r="39" spans="1:44">
      <c r="A39" s="99" t="s">
        <v>238</v>
      </c>
      <c r="B39" s="81" t="s">
        <v>268</v>
      </c>
      <c r="C39" s="82" t="s">
        <v>191</v>
      </c>
      <c r="D39" s="95">
        <v>15780</v>
      </c>
      <c r="E39" s="95">
        <v>40138</v>
      </c>
      <c r="F39" s="83" t="s">
        <v>295</v>
      </c>
      <c r="G39" s="83" t="s">
        <v>325</v>
      </c>
      <c r="H39" s="87" t="s">
        <v>176</v>
      </c>
      <c r="I39" s="83"/>
      <c r="J39" s="84">
        <v>44629</v>
      </c>
      <c r="K39" s="83">
        <v>126</v>
      </c>
      <c r="L39" s="83">
        <v>74</v>
      </c>
      <c r="M39" s="82" t="s">
        <v>166</v>
      </c>
      <c r="N39" s="83" t="s">
        <v>195</v>
      </c>
      <c r="O39" s="83" t="s">
        <v>178</v>
      </c>
      <c r="P39" s="83" t="s">
        <v>492</v>
      </c>
      <c r="Q39" s="83" t="s">
        <v>490</v>
      </c>
      <c r="R39" s="83">
        <v>29</v>
      </c>
      <c r="S39" s="83">
        <v>79</v>
      </c>
      <c r="T39" s="83" t="s">
        <v>169</v>
      </c>
      <c r="U39" s="83" t="s">
        <v>111</v>
      </c>
      <c r="V39" s="83" t="s">
        <v>193</v>
      </c>
      <c r="W39" s="83">
        <v>129</v>
      </c>
      <c r="X39" s="83">
        <v>179</v>
      </c>
      <c r="Y39" s="83">
        <v>229</v>
      </c>
      <c r="Z39" s="90" t="s">
        <v>189</v>
      </c>
      <c r="AA39" s="83" t="s">
        <v>494</v>
      </c>
      <c r="AB39" s="83" t="s">
        <v>108</v>
      </c>
      <c r="AC39" s="83">
        <v>429</v>
      </c>
      <c r="AD39" s="83">
        <v>459</v>
      </c>
      <c r="AE39" s="83">
        <v>529</v>
      </c>
      <c r="AF39" s="84">
        <v>44649</v>
      </c>
      <c r="AG39" s="163">
        <v>529</v>
      </c>
      <c r="AH39" s="85">
        <v>40138</v>
      </c>
      <c r="AI39" s="127" t="s">
        <v>374</v>
      </c>
      <c r="AJ39" s="86">
        <v>29</v>
      </c>
      <c r="AK39" s="86" t="s">
        <v>377</v>
      </c>
      <c r="AL39" s="86">
        <v>129</v>
      </c>
      <c r="AM39" s="86" t="s">
        <v>381</v>
      </c>
      <c r="AN39" s="199">
        <v>1029</v>
      </c>
      <c r="AO39" s="135" t="s">
        <v>384</v>
      </c>
      <c r="AP39" s="80">
        <f t="shared" ca="1" si="0"/>
        <v>80</v>
      </c>
      <c r="AQ39" s="80">
        <f ca="1">IF(基本データ!$AH39="","",DATEDIF(基本データ!$AH39,$AP$7,"y"))</f>
        <v>13</v>
      </c>
      <c r="AR39" s="197" t="s">
        <v>534</v>
      </c>
    </row>
    <row r="40" spans="1:44">
      <c r="A40" s="99" t="s">
        <v>239</v>
      </c>
      <c r="B40" s="81" t="s">
        <v>269</v>
      </c>
      <c r="C40" s="82" t="s">
        <v>191</v>
      </c>
      <c r="D40" s="95">
        <v>15456</v>
      </c>
      <c r="E40" s="95">
        <v>40533</v>
      </c>
      <c r="F40" s="83" t="s">
        <v>296</v>
      </c>
      <c r="G40" s="83" t="s">
        <v>326</v>
      </c>
      <c r="H40" s="87" t="s">
        <v>176</v>
      </c>
      <c r="I40" s="83"/>
      <c r="J40" s="84">
        <v>44630</v>
      </c>
      <c r="K40" s="83">
        <v>120</v>
      </c>
      <c r="L40" s="83">
        <v>70</v>
      </c>
      <c r="M40" s="82" t="s">
        <v>184</v>
      </c>
      <c r="N40" s="83" t="s">
        <v>195</v>
      </c>
      <c r="O40" s="83" t="s">
        <v>178</v>
      </c>
      <c r="P40" s="83" t="s">
        <v>492</v>
      </c>
      <c r="Q40" s="83" t="s">
        <v>491</v>
      </c>
      <c r="R40" s="83">
        <v>30</v>
      </c>
      <c r="S40" s="83">
        <v>80</v>
      </c>
      <c r="T40" s="83" t="s">
        <v>188</v>
      </c>
      <c r="U40" s="83" t="s">
        <v>180</v>
      </c>
      <c r="V40" s="83" t="s">
        <v>181</v>
      </c>
      <c r="W40" s="83">
        <v>130</v>
      </c>
      <c r="X40" s="83">
        <v>180</v>
      </c>
      <c r="Y40" s="83">
        <v>230</v>
      </c>
      <c r="Z40" s="90" t="s">
        <v>189</v>
      </c>
      <c r="AA40" s="83" t="s">
        <v>494</v>
      </c>
      <c r="AB40" s="83" t="s">
        <v>108</v>
      </c>
      <c r="AC40" s="83">
        <v>430</v>
      </c>
      <c r="AD40" s="83">
        <v>460</v>
      </c>
      <c r="AE40" s="83">
        <v>530</v>
      </c>
      <c r="AF40" s="84">
        <v>44650</v>
      </c>
      <c r="AG40" s="163">
        <v>530</v>
      </c>
      <c r="AH40" s="85">
        <v>40533</v>
      </c>
      <c r="AI40" s="127" t="s">
        <v>374</v>
      </c>
      <c r="AJ40" s="86">
        <v>30</v>
      </c>
      <c r="AK40" s="86" t="s">
        <v>377</v>
      </c>
      <c r="AL40" s="86">
        <v>130</v>
      </c>
      <c r="AM40" s="86" t="s">
        <v>381</v>
      </c>
      <c r="AN40" s="199">
        <v>1030</v>
      </c>
      <c r="AO40" s="135" t="s">
        <v>384</v>
      </c>
      <c r="AP40" s="80">
        <f t="shared" ca="1" si="0"/>
        <v>81</v>
      </c>
      <c r="AQ40" s="80">
        <f ca="1">IF(基本データ!$AH40="","",DATEDIF(基本データ!$AH40,$AP$7,"y"))</f>
        <v>12</v>
      </c>
      <c r="AR40" s="197" t="s">
        <v>535</v>
      </c>
    </row>
    <row r="41" spans="1:44">
      <c r="A41" s="196" t="s">
        <v>536</v>
      </c>
      <c r="B41" s="90" t="s">
        <v>546</v>
      </c>
      <c r="C41" s="82" t="s">
        <v>556</v>
      </c>
      <c r="D41" s="91">
        <v>32143</v>
      </c>
      <c r="E41" s="91">
        <v>41365</v>
      </c>
      <c r="F41" s="86" t="s">
        <v>578</v>
      </c>
      <c r="G41" s="90" t="s">
        <v>588</v>
      </c>
      <c r="H41" s="90" t="s">
        <v>598</v>
      </c>
      <c r="I41" s="90" t="s">
        <v>608</v>
      </c>
      <c r="J41" s="91">
        <v>44713</v>
      </c>
      <c r="K41" s="90">
        <v>101</v>
      </c>
      <c r="L41" s="90">
        <v>71</v>
      </c>
      <c r="M41" s="82" t="s">
        <v>166</v>
      </c>
      <c r="N41" s="90" t="s">
        <v>638</v>
      </c>
      <c r="O41" s="90" t="s">
        <v>648</v>
      </c>
      <c r="P41" s="90" t="s">
        <v>658</v>
      </c>
      <c r="Q41" s="90" t="s">
        <v>618</v>
      </c>
      <c r="R41" s="83">
        <v>31</v>
      </c>
      <c r="S41" s="83">
        <v>81</v>
      </c>
      <c r="T41" s="90">
        <v>91</v>
      </c>
      <c r="U41" s="90"/>
      <c r="V41" s="90"/>
      <c r="W41" s="83">
        <v>131</v>
      </c>
      <c r="X41" s="83">
        <v>181</v>
      </c>
      <c r="Y41" s="83">
        <v>231</v>
      </c>
      <c r="Z41" s="90">
        <v>241</v>
      </c>
      <c r="AA41" s="90">
        <v>251</v>
      </c>
      <c r="AB41" s="90">
        <v>261</v>
      </c>
      <c r="AC41" s="83">
        <v>431</v>
      </c>
      <c r="AD41" s="83">
        <v>461</v>
      </c>
      <c r="AE41" s="83">
        <v>531</v>
      </c>
      <c r="AF41" s="91">
        <v>44713</v>
      </c>
      <c r="AG41" s="163">
        <v>531</v>
      </c>
      <c r="AH41" s="92">
        <v>39539</v>
      </c>
      <c r="AI41" s="127" t="s">
        <v>374</v>
      </c>
      <c r="AJ41" s="86">
        <v>31</v>
      </c>
      <c r="AK41" s="86" t="s">
        <v>375</v>
      </c>
      <c r="AL41" s="86">
        <v>131</v>
      </c>
      <c r="AM41" s="86" t="s">
        <v>380</v>
      </c>
      <c r="AN41" s="199">
        <v>1031</v>
      </c>
      <c r="AO41" s="135" t="s">
        <v>383</v>
      </c>
      <c r="AP41" s="80">
        <f t="shared" ca="1" si="0"/>
        <v>35</v>
      </c>
      <c r="AQ41" s="80">
        <f ca="1">IF(基本データ!$AH41="","",DATEDIF(基本データ!$AH41,$AP$7,"y"))</f>
        <v>15</v>
      </c>
      <c r="AR41" s="197" t="s">
        <v>628</v>
      </c>
    </row>
    <row r="42" spans="1:44">
      <c r="A42" s="196" t="s">
        <v>537</v>
      </c>
      <c r="B42" s="90" t="s">
        <v>547</v>
      </c>
      <c r="C42" s="82" t="s">
        <v>557</v>
      </c>
      <c r="D42" s="91">
        <v>32540</v>
      </c>
      <c r="E42" s="91">
        <v>41730</v>
      </c>
      <c r="F42" s="86" t="s">
        <v>579</v>
      </c>
      <c r="G42" s="90" t="s">
        <v>589</v>
      </c>
      <c r="H42" s="90" t="s">
        <v>599</v>
      </c>
      <c r="I42" s="90" t="s">
        <v>609</v>
      </c>
      <c r="J42" s="91">
        <v>44714</v>
      </c>
      <c r="K42" s="90">
        <v>102</v>
      </c>
      <c r="L42" s="90">
        <v>72</v>
      </c>
      <c r="M42" s="82" t="s">
        <v>184</v>
      </c>
      <c r="N42" s="90" t="s">
        <v>639</v>
      </c>
      <c r="O42" s="90" t="s">
        <v>649</v>
      </c>
      <c r="P42" s="90" t="s">
        <v>659</v>
      </c>
      <c r="Q42" s="90" t="s">
        <v>619</v>
      </c>
      <c r="R42" s="83">
        <v>32</v>
      </c>
      <c r="S42" s="83">
        <v>82</v>
      </c>
      <c r="T42" s="90">
        <v>92</v>
      </c>
      <c r="U42" s="90"/>
      <c r="V42" s="90"/>
      <c r="W42" s="83">
        <v>132</v>
      </c>
      <c r="X42" s="83">
        <v>182</v>
      </c>
      <c r="Y42" s="83">
        <v>232</v>
      </c>
      <c r="Z42" s="90">
        <v>242</v>
      </c>
      <c r="AA42" s="90">
        <v>252</v>
      </c>
      <c r="AB42" s="90">
        <v>261</v>
      </c>
      <c r="AC42" s="83">
        <v>432</v>
      </c>
      <c r="AD42" s="83">
        <v>462</v>
      </c>
      <c r="AE42" s="83">
        <v>532</v>
      </c>
      <c r="AF42" s="91">
        <v>44714</v>
      </c>
      <c r="AG42" s="163">
        <v>532</v>
      </c>
      <c r="AH42" s="92">
        <v>39539</v>
      </c>
      <c r="AI42" s="127" t="s">
        <v>374</v>
      </c>
      <c r="AJ42" s="86">
        <v>32</v>
      </c>
      <c r="AK42" s="86" t="s">
        <v>376</v>
      </c>
      <c r="AL42" s="86">
        <v>132</v>
      </c>
      <c r="AM42" s="86" t="s">
        <v>369</v>
      </c>
      <c r="AN42" s="199">
        <v>1032</v>
      </c>
      <c r="AO42" s="135" t="s">
        <v>384</v>
      </c>
      <c r="AP42" s="80">
        <f t="shared" ca="1" si="0"/>
        <v>34</v>
      </c>
      <c r="AQ42" s="80">
        <f ca="1">IF(基本データ!$AH42="","",DATEDIF(基本データ!$AH42,$AP$7,"y"))</f>
        <v>15</v>
      </c>
      <c r="AR42" s="197" t="s">
        <v>629</v>
      </c>
    </row>
    <row r="43" spans="1:44">
      <c r="A43" s="196" t="s">
        <v>538</v>
      </c>
      <c r="B43" s="90" t="s">
        <v>548</v>
      </c>
      <c r="C43" s="82" t="s">
        <v>558</v>
      </c>
      <c r="D43" s="91">
        <v>32933</v>
      </c>
      <c r="E43" s="91">
        <v>42095</v>
      </c>
      <c r="F43" s="86" t="s">
        <v>580</v>
      </c>
      <c r="G43" s="90" t="s">
        <v>590</v>
      </c>
      <c r="H43" s="90" t="s">
        <v>600</v>
      </c>
      <c r="I43" s="90" t="s">
        <v>610</v>
      </c>
      <c r="J43" s="91">
        <v>44715</v>
      </c>
      <c r="K43" s="90">
        <v>103</v>
      </c>
      <c r="L43" s="90">
        <v>73</v>
      </c>
      <c r="M43" s="82" t="s">
        <v>166</v>
      </c>
      <c r="N43" s="90" t="s">
        <v>640</v>
      </c>
      <c r="O43" s="90" t="s">
        <v>650</v>
      </c>
      <c r="P43" s="90" t="s">
        <v>660</v>
      </c>
      <c r="Q43" s="90" t="s">
        <v>620</v>
      </c>
      <c r="R43" s="83">
        <v>33</v>
      </c>
      <c r="S43" s="83">
        <v>83</v>
      </c>
      <c r="T43" s="90">
        <v>93</v>
      </c>
      <c r="U43" s="90"/>
      <c r="V43" s="90"/>
      <c r="W43" s="83">
        <v>133</v>
      </c>
      <c r="X43" s="83">
        <v>183</v>
      </c>
      <c r="Y43" s="83">
        <v>233</v>
      </c>
      <c r="Z43" s="90">
        <v>243</v>
      </c>
      <c r="AA43" s="90">
        <v>253</v>
      </c>
      <c r="AB43" s="90">
        <v>261</v>
      </c>
      <c r="AC43" s="83">
        <v>433</v>
      </c>
      <c r="AD43" s="83">
        <v>463</v>
      </c>
      <c r="AE43" s="83">
        <v>533</v>
      </c>
      <c r="AF43" s="91">
        <v>44715</v>
      </c>
      <c r="AG43" s="163">
        <v>533</v>
      </c>
      <c r="AH43" s="92">
        <v>39539</v>
      </c>
      <c r="AI43" s="127" t="s">
        <v>374</v>
      </c>
      <c r="AJ43" s="86">
        <v>33</v>
      </c>
      <c r="AK43" s="86" t="s">
        <v>377</v>
      </c>
      <c r="AL43" s="86">
        <v>133</v>
      </c>
      <c r="AM43" s="86" t="s">
        <v>380</v>
      </c>
      <c r="AN43" s="199">
        <v>1033</v>
      </c>
      <c r="AO43" s="135" t="s">
        <v>383</v>
      </c>
      <c r="AP43" s="80">
        <f t="shared" ref="AP43:AP74" ca="1" si="1">IF(D43="","",DATEDIF($D43,$AP$7,"y"))</f>
        <v>33</v>
      </c>
      <c r="AQ43" s="80">
        <f ca="1">IF(基本データ!$AH43="","",DATEDIF(基本データ!$AH43,$AP$7,"y"))</f>
        <v>15</v>
      </c>
      <c r="AR43" s="197" t="s">
        <v>630</v>
      </c>
    </row>
    <row r="44" spans="1:44">
      <c r="A44" s="196" t="s">
        <v>539</v>
      </c>
      <c r="B44" s="90" t="s">
        <v>549</v>
      </c>
      <c r="C44" s="82" t="s">
        <v>559</v>
      </c>
      <c r="D44" s="91">
        <v>33329</v>
      </c>
      <c r="E44" s="91">
        <v>42461</v>
      </c>
      <c r="F44" s="86" t="s">
        <v>581</v>
      </c>
      <c r="G44" s="90" t="s">
        <v>591</v>
      </c>
      <c r="H44" s="90" t="s">
        <v>601</v>
      </c>
      <c r="I44" s="90" t="s">
        <v>611</v>
      </c>
      <c r="J44" s="91">
        <v>44716</v>
      </c>
      <c r="K44" s="90">
        <v>104</v>
      </c>
      <c r="L44" s="90">
        <v>74</v>
      </c>
      <c r="M44" s="82" t="s">
        <v>184</v>
      </c>
      <c r="N44" s="90" t="s">
        <v>641</v>
      </c>
      <c r="O44" s="90" t="s">
        <v>651</v>
      </c>
      <c r="P44" s="90" t="s">
        <v>661</v>
      </c>
      <c r="Q44" s="90" t="s">
        <v>621</v>
      </c>
      <c r="R44" s="83">
        <v>34</v>
      </c>
      <c r="S44" s="83">
        <v>84</v>
      </c>
      <c r="T44" s="90">
        <v>94</v>
      </c>
      <c r="U44" s="90"/>
      <c r="V44" s="90"/>
      <c r="W44" s="83">
        <v>134</v>
      </c>
      <c r="X44" s="83">
        <v>184</v>
      </c>
      <c r="Y44" s="83">
        <v>234</v>
      </c>
      <c r="Z44" s="90">
        <v>244</v>
      </c>
      <c r="AA44" s="90">
        <v>254</v>
      </c>
      <c r="AB44" s="90">
        <v>261</v>
      </c>
      <c r="AC44" s="83">
        <v>434</v>
      </c>
      <c r="AD44" s="83">
        <v>464</v>
      </c>
      <c r="AE44" s="83">
        <v>534</v>
      </c>
      <c r="AF44" s="91">
        <v>44716</v>
      </c>
      <c r="AG44" s="163">
        <v>534</v>
      </c>
      <c r="AH44" s="92">
        <v>39539</v>
      </c>
      <c r="AI44" s="127" t="s">
        <v>374</v>
      </c>
      <c r="AJ44" s="86">
        <v>34</v>
      </c>
      <c r="AK44" s="86" t="s">
        <v>375</v>
      </c>
      <c r="AL44" s="86">
        <v>134</v>
      </c>
      <c r="AM44" s="86" t="s">
        <v>369</v>
      </c>
      <c r="AN44" s="199">
        <v>1034</v>
      </c>
      <c r="AO44" s="135" t="s">
        <v>384</v>
      </c>
      <c r="AP44" s="80">
        <f t="shared" ca="1" si="1"/>
        <v>32</v>
      </c>
      <c r="AQ44" s="80">
        <f ca="1">IF(基本データ!$AH44="","",DATEDIF(基本データ!$AH44,$AP$7,"y"))</f>
        <v>15</v>
      </c>
      <c r="AR44" s="197" t="s">
        <v>631</v>
      </c>
    </row>
    <row r="45" spans="1:44">
      <c r="A45" s="196" t="s">
        <v>540</v>
      </c>
      <c r="B45" s="90" t="s">
        <v>550</v>
      </c>
      <c r="C45" s="82" t="s">
        <v>560</v>
      </c>
      <c r="D45" s="91">
        <v>33725</v>
      </c>
      <c r="E45" s="91">
        <v>42826</v>
      </c>
      <c r="F45" s="86" t="s">
        <v>582</v>
      </c>
      <c r="G45" s="90" t="s">
        <v>592</v>
      </c>
      <c r="H45" s="90" t="s">
        <v>602</v>
      </c>
      <c r="I45" s="90" t="s">
        <v>612</v>
      </c>
      <c r="J45" s="91">
        <v>44717</v>
      </c>
      <c r="K45" s="90">
        <v>105</v>
      </c>
      <c r="L45" s="90">
        <v>75</v>
      </c>
      <c r="M45" s="82" t="s">
        <v>166</v>
      </c>
      <c r="N45" s="90" t="s">
        <v>642</v>
      </c>
      <c r="O45" s="90" t="s">
        <v>652</v>
      </c>
      <c r="P45" s="90" t="s">
        <v>662</v>
      </c>
      <c r="Q45" s="90" t="s">
        <v>622</v>
      </c>
      <c r="R45" s="83">
        <v>35</v>
      </c>
      <c r="S45" s="83">
        <v>85</v>
      </c>
      <c r="T45" s="90">
        <v>95</v>
      </c>
      <c r="U45" s="90"/>
      <c r="V45" s="90"/>
      <c r="W45" s="83">
        <v>135</v>
      </c>
      <c r="X45" s="83">
        <v>185</v>
      </c>
      <c r="Y45" s="83">
        <v>235</v>
      </c>
      <c r="Z45" s="90">
        <v>245</v>
      </c>
      <c r="AA45" s="90">
        <v>255</v>
      </c>
      <c r="AB45" s="90">
        <v>261</v>
      </c>
      <c r="AC45" s="83">
        <v>435</v>
      </c>
      <c r="AD45" s="83">
        <v>465</v>
      </c>
      <c r="AE45" s="83">
        <v>535</v>
      </c>
      <c r="AF45" s="91">
        <v>44717</v>
      </c>
      <c r="AG45" s="163">
        <v>535</v>
      </c>
      <c r="AH45" s="92">
        <v>39539</v>
      </c>
      <c r="AI45" s="127" t="s">
        <v>374</v>
      </c>
      <c r="AJ45" s="86">
        <v>35</v>
      </c>
      <c r="AK45" s="86" t="s">
        <v>376</v>
      </c>
      <c r="AL45" s="86">
        <v>135</v>
      </c>
      <c r="AM45" s="86" t="s">
        <v>380</v>
      </c>
      <c r="AN45" s="199">
        <v>1035</v>
      </c>
      <c r="AO45" s="135" t="s">
        <v>383</v>
      </c>
      <c r="AP45" s="80">
        <f t="shared" ca="1" si="1"/>
        <v>31</v>
      </c>
      <c r="AQ45" s="80">
        <f ca="1">IF(基本データ!$AH45="","",DATEDIF(基本データ!$AH45,$AP$7,"y"))</f>
        <v>15</v>
      </c>
      <c r="AR45" s="197" t="s">
        <v>632</v>
      </c>
    </row>
    <row r="46" spans="1:44">
      <c r="A46" s="196" t="s">
        <v>541</v>
      </c>
      <c r="B46" s="90" t="s">
        <v>551</v>
      </c>
      <c r="C46" s="82" t="s">
        <v>561</v>
      </c>
      <c r="D46" s="91">
        <v>34121</v>
      </c>
      <c r="E46" s="91">
        <v>43191</v>
      </c>
      <c r="F46" s="86" t="s">
        <v>583</v>
      </c>
      <c r="G46" s="90" t="s">
        <v>593</v>
      </c>
      <c r="H46" s="90" t="s">
        <v>603</v>
      </c>
      <c r="I46" s="90" t="s">
        <v>613</v>
      </c>
      <c r="J46" s="91">
        <v>44718</v>
      </c>
      <c r="K46" s="90">
        <v>106</v>
      </c>
      <c r="L46" s="90">
        <v>76</v>
      </c>
      <c r="M46" s="82" t="s">
        <v>184</v>
      </c>
      <c r="N46" s="90" t="s">
        <v>643</v>
      </c>
      <c r="O46" s="90" t="s">
        <v>653</v>
      </c>
      <c r="P46" s="90" t="s">
        <v>663</v>
      </c>
      <c r="Q46" s="90" t="s">
        <v>623</v>
      </c>
      <c r="R46" s="83">
        <v>36</v>
      </c>
      <c r="S46" s="83">
        <v>86</v>
      </c>
      <c r="T46" s="90">
        <v>96</v>
      </c>
      <c r="U46" s="90"/>
      <c r="V46" s="90"/>
      <c r="W46" s="83">
        <v>136</v>
      </c>
      <c r="X46" s="83">
        <v>186</v>
      </c>
      <c r="Y46" s="83">
        <v>236</v>
      </c>
      <c r="Z46" s="90">
        <v>246</v>
      </c>
      <c r="AA46" s="90">
        <v>256</v>
      </c>
      <c r="AB46" s="90">
        <v>261</v>
      </c>
      <c r="AC46" s="83">
        <v>436</v>
      </c>
      <c r="AD46" s="83">
        <v>466</v>
      </c>
      <c r="AE46" s="83">
        <v>536</v>
      </c>
      <c r="AF46" s="91">
        <v>44718</v>
      </c>
      <c r="AG46" s="163">
        <v>536</v>
      </c>
      <c r="AH46" s="92">
        <v>39539</v>
      </c>
      <c r="AI46" s="127" t="s">
        <v>374</v>
      </c>
      <c r="AJ46" s="86">
        <v>36</v>
      </c>
      <c r="AK46" s="86" t="s">
        <v>377</v>
      </c>
      <c r="AL46" s="86">
        <v>136</v>
      </c>
      <c r="AM46" s="86" t="s">
        <v>369</v>
      </c>
      <c r="AN46" s="199">
        <v>1036</v>
      </c>
      <c r="AO46" s="135" t="s">
        <v>384</v>
      </c>
      <c r="AP46" s="80">
        <f t="shared" ca="1" si="1"/>
        <v>30</v>
      </c>
      <c r="AQ46" s="80">
        <f ca="1">IF(基本データ!$AH46="","",DATEDIF(基本データ!$AH46,$AP$7,"y"))</f>
        <v>15</v>
      </c>
      <c r="AR46" s="197" t="s">
        <v>633</v>
      </c>
    </row>
    <row r="47" spans="1:44">
      <c r="A47" s="196" t="s">
        <v>542</v>
      </c>
      <c r="B47" s="90" t="s">
        <v>552</v>
      </c>
      <c r="C47" s="82" t="s">
        <v>562</v>
      </c>
      <c r="D47" s="95">
        <v>34516</v>
      </c>
      <c r="E47" s="95">
        <v>43556</v>
      </c>
      <c r="F47" s="86" t="s">
        <v>584</v>
      </c>
      <c r="G47" s="90" t="s">
        <v>594</v>
      </c>
      <c r="H47" s="90" t="s">
        <v>604</v>
      </c>
      <c r="I47" s="90" t="s">
        <v>614</v>
      </c>
      <c r="J47" s="91">
        <v>44719</v>
      </c>
      <c r="K47" s="90">
        <v>107</v>
      </c>
      <c r="L47" s="90">
        <v>77</v>
      </c>
      <c r="M47" s="82" t="s">
        <v>166</v>
      </c>
      <c r="N47" s="90" t="s">
        <v>644</v>
      </c>
      <c r="O47" s="90" t="s">
        <v>654</v>
      </c>
      <c r="P47" s="90" t="s">
        <v>664</v>
      </c>
      <c r="Q47" s="90" t="s">
        <v>624</v>
      </c>
      <c r="R47" s="83">
        <v>37</v>
      </c>
      <c r="S47" s="83">
        <v>87</v>
      </c>
      <c r="T47" s="90">
        <v>97</v>
      </c>
      <c r="U47" s="90"/>
      <c r="V47" s="90"/>
      <c r="W47" s="83">
        <v>137</v>
      </c>
      <c r="X47" s="83">
        <v>187</v>
      </c>
      <c r="Y47" s="83">
        <v>237</v>
      </c>
      <c r="Z47" s="90">
        <v>247</v>
      </c>
      <c r="AA47" s="90">
        <v>257</v>
      </c>
      <c r="AB47" s="90">
        <v>261</v>
      </c>
      <c r="AC47" s="83">
        <v>437</v>
      </c>
      <c r="AD47" s="83">
        <v>467</v>
      </c>
      <c r="AE47" s="83">
        <v>537</v>
      </c>
      <c r="AF47" s="91">
        <v>44719</v>
      </c>
      <c r="AG47" s="163">
        <v>537</v>
      </c>
      <c r="AH47" s="92">
        <v>39539</v>
      </c>
      <c r="AI47" s="127" t="s">
        <v>374</v>
      </c>
      <c r="AJ47" s="86">
        <v>37</v>
      </c>
      <c r="AK47" s="86" t="s">
        <v>375</v>
      </c>
      <c r="AL47" s="86">
        <v>137</v>
      </c>
      <c r="AM47" s="86" t="s">
        <v>380</v>
      </c>
      <c r="AN47" s="199">
        <v>1037</v>
      </c>
      <c r="AO47" s="135" t="s">
        <v>383</v>
      </c>
      <c r="AP47" s="80">
        <f t="shared" ca="1" si="1"/>
        <v>29</v>
      </c>
      <c r="AQ47" s="80">
        <f ca="1">IF(基本データ!$AH47="","",DATEDIF(基本データ!$AH47,$AP$7,"y"))</f>
        <v>15</v>
      </c>
      <c r="AR47" s="197" t="s">
        <v>634</v>
      </c>
    </row>
    <row r="48" spans="1:44">
      <c r="A48" s="196" t="s">
        <v>543</v>
      </c>
      <c r="B48" s="90" t="s">
        <v>553</v>
      </c>
      <c r="C48" s="82" t="s">
        <v>563</v>
      </c>
      <c r="D48" s="95">
        <v>34912</v>
      </c>
      <c r="E48" s="95">
        <v>43922</v>
      </c>
      <c r="F48" s="86" t="s">
        <v>585</v>
      </c>
      <c r="G48" s="90" t="s">
        <v>595</v>
      </c>
      <c r="H48" s="90" t="s">
        <v>605</v>
      </c>
      <c r="I48" s="90" t="s">
        <v>615</v>
      </c>
      <c r="J48" s="91">
        <v>44720</v>
      </c>
      <c r="K48" s="90">
        <v>108</v>
      </c>
      <c r="L48" s="90">
        <v>78</v>
      </c>
      <c r="M48" s="82" t="s">
        <v>184</v>
      </c>
      <c r="N48" s="90" t="s">
        <v>645</v>
      </c>
      <c r="O48" s="90" t="s">
        <v>655</v>
      </c>
      <c r="P48" s="90" t="s">
        <v>665</v>
      </c>
      <c r="Q48" s="90" t="s">
        <v>625</v>
      </c>
      <c r="R48" s="83">
        <v>38</v>
      </c>
      <c r="S48" s="83">
        <v>88</v>
      </c>
      <c r="T48" s="90">
        <v>98</v>
      </c>
      <c r="U48" s="90"/>
      <c r="V48" s="90"/>
      <c r="W48" s="83">
        <v>138</v>
      </c>
      <c r="X48" s="83">
        <v>188</v>
      </c>
      <c r="Y48" s="83">
        <v>238</v>
      </c>
      <c r="Z48" s="90">
        <v>248</v>
      </c>
      <c r="AA48" s="90">
        <v>258</v>
      </c>
      <c r="AB48" s="90">
        <v>261</v>
      </c>
      <c r="AC48" s="83">
        <v>438</v>
      </c>
      <c r="AD48" s="83">
        <v>468</v>
      </c>
      <c r="AE48" s="83">
        <v>538</v>
      </c>
      <c r="AF48" s="91">
        <v>44720</v>
      </c>
      <c r="AG48" s="163">
        <v>538</v>
      </c>
      <c r="AH48" s="92">
        <v>39539</v>
      </c>
      <c r="AI48" s="127" t="s">
        <v>374</v>
      </c>
      <c r="AJ48" s="86">
        <v>38</v>
      </c>
      <c r="AK48" s="86" t="s">
        <v>376</v>
      </c>
      <c r="AL48" s="86">
        <v>138</v>
      </c>
      <c r="AM48" s="86" t="s">
        <v>380</v>
      </c>
      <c r="AN48" s="199">
        <v>1038</v>
      </c>
      <c r="AO48" s="135" t="s">
        <v>384</v>
      </c>
      <c r="AP48" s="80">
        <f t="shared" ca="1" si="1"/>
        <v>28</v>
      </c>
      <c r="AQ48" s="80">
        <f ca="1">IF(基本データ!$AH48="","",DATEDIF(基本データ!$AH48,$AP$7,"y"))</f>
        <v>15</v>
      </c>
      <c r="AR48" s="197" t="s">
        <v>635</v>
      </c>
    </row>
    <row r="49" spans="1:44">
      <c r="A49" s="196" t="s">
        <v>544</v>
      </c>
      <c r="B49" s="90" t="s">
        <v>554</v>
      </c>
      <c r="C49" s="82" t="s">
        <v>564</v>
      </c>
      <c r="D49" s="95">
        <v>35309</v>
      </c>
      <c r="E49" s="95">
        <v>44287</v>
      </c>
      <c r="F49" s="86" t="s">
        <v>586</v>
      </c>
      <c r="G49" s="90" t="s">
        <v>596</v>
      </c>
      <c r="H49" s="90" t="s">
        <v>606</v>
      </c>
      <c r="I49" s="90" t="s">
        <v>616</v>
      </c>
      <c r="J49" s="91">
        <v>44721</v>
      </c>
      <c r="K49" s="90">
        <v>109</v>
      </c>
      <c r="L49" s="90">
        <v>79</v>
      </c>
      <c r="M49" s="82" t="s">
        <v>166</v>
      </c>
      <c r="N49" s="90" t="s">
        <v>646</v>
      </c>
      <c r="O49" s="90" t="s">
        <v>656</v>
      </c>
      <c r="P49" s="90" t="s">
        <v>666</v>
      </c>
      <c r="Q49" s="90" t="s">
        <v>626</v>
      </c>
      <c r="R49" s="83">
        <v>39</v>
      </c>
      <c r="S49" s="83">
        <v>89</v>
      </c>
      <c r="T49" s="90">
        <v>99</v>
      </c>
      <c r="U49" s="90"/>
      <c r="V49" s="90"/>
      <c r="W49" s="83">
        <v>139</v>
      </c>
      <c r="X49" s="83">
        <v>189</v>
      </c>
      <c r="Y49" s="83">
        <v>239</v>
      </c>
      <c r="Z49" s="90">
        <v>249</v>
      </c>
      <c r="AA49" s="90">
        <v>259</v>
      </c>
      <c r="AB49" s="90">
        <v>261</v>
      </c>
      <c r="AC49" s="83">
        <v>439</v>
      </c>
      <c r="AD49" s="83">
        <v>469</v>
      </c>
      <c r="AE49" s="83">
        <v>539</v>
      </c>
      <c r="AF49" s="91">
        <v>44721</v>
      </c>
      <c r="AG49" s="163">
        <v>539</v>
      </c>
      <c r="AH49" s="92">
        <v>39539</v>
      </c>
      <c r="AI49" s="127" t="s">
        <v>374</v>
      </c>
      <c r="AJ49" s="86">
        <v>39</v>
      </c>
      <c r="AK49" s="86" t="s">
        <v>377</v>
      </c>
      <c r="AL49" s="86">
        <v>139</v>
      </c>
      <c r="AM49" s="86" t="s">
        <v>380</v>
      </c>
      <c r="AN49" s="199">
        <v>1039</v>
      </c>
      <c r="AO49" s="135"/>
      <c r="AP49" s="80">
        <f t="shared" ca="1" si="1"/>
        <v>27</v>
      </c>
      <c r="AQ49" s="80">
        <f ca="1">IF(基本データ!$AH49="","",DATEDIF(基本データ!$AH49,$AP$7,"y"))</f>
        <v>15</v>
      </c>
      <c r="AR49" s="197" t="s">
        <v>636</v>
      </c>
    </row>
    <row r="50" spans="1:44">
      <c r="A50" s="196" t="s">
        <v>545</v>
      </c>
      <c r="B50" s="90" t="s">
        <v>555</v>
      </c>
      <c r="C50" s="82" t="s">
        <v>565</v>
      </c>
      <c r="D50" s="95">
        <v>35674</v>
      </c>
      <c r="E50" s="95">
        <v>44652</v>
      </c>
      <c r="F50" s="86" t="s">
        <v>587</v>
      </c>
      <c r="G50" s="90" t="s">
        <v>597</v>
      </c>
      <c r="H50" s="90" t="s">
        <v>607</v>
      </c>
      <c r="I50" s="90" t="s">
        <v>617</v>
      </c>
      <c r="J50" s="91">
        <v>44722</v>
      </c>
      <c r="K50" s="90">
        <v>110</v>
      </c>
      <c r="L50" s="90">
        <v>80</v>
      </c>
      <c r="M50" s="82" t="s">
        <v>184</v>
      </c>
      <c r="N50" s="90" t="s">
        <v>647</v>
      </c>
      <c r="O50" s="90" t="s">
        <v>657</v>
      </c>
      <c r="P50" s="90" t="s">
        <v>667</v>
      </c>
      <c r="Q50" s="90" t="s">
        <v>627</v>
      </c>
      <c r="R50" s="83">
        <v>40</v>
      </c>
      <c r="S50" s="83">
        <v>90</v>
      </c>
      <c r="T50" s="90">
        <v>100</v>
      </c>
      <c r="U50" s="90"/>
      <c r="V50" s="90"/>
      <c r="W50" s="83">
        <v>140</v>
      </c>
      <c r="X50" s="83">
        <v>190</v>
      </c>
      <c r="Y50" s="83">
        <v>240</v>
      </c>
      <c r="Z50" s="90">
        <v>250</v>
      </c>
      <c r="AA50" s="90">
        <v>260</v>
      </c>
      <c r="AB50" s="90">
        <v>261</v>
      </c>
      <c r="AC50" s="83">
        <v>440</v>
      </c>
      <c r="AD50" s="83">
        <v>470</v>
      </c>
      <c r="AE50" s="83">
        <v>540</v>
      </c>
      <c r="AF50" s="91">
        <v>44722</v>
      </c>
      <c r="AG50" s="163">
        <v>540</v>
      </c>
      <c r="AH50" s="92">
        <v>39539</v>
      </c>
      <c r="AI50" s="127" t="s">
        <v>374</v>
      </c>
      <c r="AJ50" s="86">
        <v>40</v>
      </c>
      <c r="AK50" s="86" t="s">
        <v>375</v>
      </c>
      <c r="AL50" s="86">
        <v>140</v>
      </c>
      <c r="AM50" s="86" t="s">
        <v>380</v>
      </c>
      <c r="AN50" s="199">
        <v>1040</v>
      </c>
      <c r="AO50" s="135"/>
      <c r="AP50" s="80">
        <f t="shared" ca="1" si="1"/>
        <v>26</v>
      </c>
      <c r="AQ50" s="80">
        <f ca="1">IF(基本データ!$AH50="","",DATEDIF(基本データ!$AH50,$AP$7,"y"))</f>
        <v>15</v>
      </c>
      <c r="AR50" s="197" t="s">
        <v>637</v>
      </c>
    </row>
    <row r="51" spans="1:44">
      <c r="A51" s="93"/>
      <c r="B51" s="90"/>
      <c r="C51" s="82"/>
      <c r="D51" s="91"/>
      <c r="E51" s="91"/>
      <c r="F51" s="86"/>
      <c r="G51" s="90"/>
      <c r="H51" s="90"/>
      <c r="I51" s="90"/>
      <c r="J51" s="91"/>
      <c r="K51" s="90"/>
      <c r="L51" s="90"/>
      <c r="M51" s="97"/>
      <c r="N51" s="90"/>
      <c r="O51" s="90"/>
      <c r="P51" s="90"/>
      <c r="Q51" s="90"/>
      <c r="R51" s="83"/>
      <c r="S51" s="83"/>
      <c r="T51" s="90"/>
      <c r="U51" s="90"/>
      <c r="V51" s="90"/>
      <c r="W51" s="90"/>
      <c r="X51" s="90"/>
      <c r="Y51" s="90"/>
      <c r="Z51" s="90"/>
      <c r="AA51" s="90"/>
      <c r="AB51" s="90"/>
      <c r="AC51" s="90"/>
      <c r="AD51" s="90"/>
      <c r="AE51" s="90"/>
      <c r="AF51" s="90"/>
      <c r="AG51" s="164"/>
      <c r="AH51" s="92"/>
      <c r="AI51" s="127"/>
      <c r="AJ51" s="86"/>
      <c r="AK51" s="86"/>
      <c r="AL51" s="86"/>
      <c r="AM51" s="86"/>
      <c r="AN51" s="199"/>
      <c r="AO51" s="135"/>
      <c r="AP51" s="80" t="str">
        <f t="shared" si="1"/>
        <v/>
      </c>
      <c r="AQ51" s="80" t="str">
        <f>IF(基本データ!$AH51="","",DATEDIF(基本データ!$AH51,$AP$7,"y"))</f>
        <v/>
      </c>
      <c r="AR51" s="197"/>
    </row>
    <row r="52" spans="1:44">
      <c r="A52" s="93"/>
      <c r="B52" s="90"/>
      <c r="C52" s="82"/>
      <c r="D52" s="91"/>
      <c r="E52" s="91"/>
      <c r="F52" s="86"/>
      <c r="G52" s="90"/>
      <c r="H52" s="90"/>
      <c r="I52" s="90"/>
      <c r="J52" s="91"/>
      <c r="K52" s="90"/>
      <c r="L52" s="90"/>
      <c r="M52" s="97"/>
      <c r="N52" s="90"/>
      <c r="O52" s="90"/>
      <c r="P52" s="90"/>
      <c r="Q52" s="90"/>
      <c r="R52" s="90"/>
      <c r="S52" s="90"/>
      <c r="T52" s="90"/>
      <c r="U52" s="90"/>
      <c r="V52" s="90"/>
      <c r="W52" s="90"/>
      <c r="X52" s="90"/>
      <c r="Y52" s="90"/>
      <c r="Z52" s="90"/>
      <c r="AA52" s="90"/>
      <c r="AB52" s="90"/>
      <c r="AC52" s="90"/>
      <c r="AD52" s="90"/>
      <c r="AE52" s="90"/>
      <c r="AF52" s="90"/>
      <c r="AG52" s="164"/>
      <c r="AH52" s="92"/>
      <c r="AI52" s="127"/>
      <c r="AJ52" s="86"/>
      <c r="AK52" s="86"/>
      <c r="AL52" s="86"/>
      <c r="AM52" s="86"/>
      <c r="AN52" s="199"/>
      <c r="AO52" s="135"/>
      <c r="AP52" s="80" t="str">
        <f t="shared" si="1"/>
        <v/>
      </c>
      <c r="AQ52" s="80" t="str">
        <f>IF(基本データ!$AH52="","",DATEDIF(基本データ!$AH52,$AP$7,"y"))</f>
        <v/>
      </c>
      <c r="AR52" s="197"/>
    </row>
    <row r="53" spans="1:44">
      <c r="A53" s="93"/>
      <c r="B53" s="90"/>
      <c r="C53" s="82"/>
      <c r="D53" s="91"/>
      <c r="E53" s="91"/>
      <c r="F53" s="86"/>
      <c r="G53" s="90"/>
      <c r="H53" s="90"/>
      <c r="I53" s="90"/>
      <c r="J53" s="91"/>
      <c r="K53" s="90"/>
      <c r="L53" s="90"/>
      <c r="M53" s="97"/>
      <c r="N53" s="90"/>
      <c r="O53" s="90"/>
      <c r="P53" s="90"/>
      <c r="Q53" s="90"/>
      <c r="R53" s="90"/>
      <c r="S53" s="90"/>
      <c r="T53" s="90"/>
      <c r="U53" s="90"/>
      <c r="V53" s="90"/>
      <c r="W53" s="90"/>
      <c r="X53" s="90"/>
      <c r="Y53" s="90"/>
      <c r="Z53" s="90"/>
      <c r="AA53" s="90"/>
      <c r="AB53" s="90"/>
      <c r="AC53" s="90"/>
      <c r="AD53" s="90"/>
      <c r="AE53" s="90"/>
      <c r="AF53" s="90"/>
      <c r="AG53" s="164"/>
      <c r="AH53" s="92"/>
      <c r="AI53" s="127"/>
      <c r="AJ53" s="86"/>
      <c r="AK53" s="86"/>
      <c r="AL53" s="86"/>
      <c r="AM53" s="86"/>
      <c r="AN53" s="199"/>
      <c r="AO53" s="135"/>
      <c r="AP53" s="80" t="str">
        <f t="shared" si="1"/>
        <v/>
      </c>
      <c r="AQ53" s="80" t="str">
        <f>IF(基本データ!$AH53="","",DATEDIF(基本データ!$AH53,$AP$7,"y"))</f>
        <v/>
      </c>
      <c r="AR53" s="197"/>
    </row>
    <row r="54" spans="1:44">
      <c r="A54" s="93"/>
      <c r="B54" s="90"/>
      <c r="C54" s="82"/>
      <c r="D54" s="91"/>
      <c r="E54" s="91"/>
      <c r="F54" s="86"/>
      <c r="G54" s="90"/>
      <c r="H54" s="90"/>
      <c r="I54" s="90"/>
      <c r="J54" s="91"/>
      <c r="K54" s="90"/>
      <c r="L54" s="90"/>
      <c r="M54" s="97"/>
      <c r="N54" s="90"/>
      <c r="O54" s="90"/>
      <c r="P54" s="90"/>
      <c r="Q54" s="90"/>
      <c r="R54" s="90"/>
      <c r="S54" s="90"/>
      <c r="T54" s="90"/>
      <c r="U54" s="90"/>
      <c r="V54" s="90"/>
      <c r="W54" s="90"/>
      <c r="X54" s="90"/>
      <c r="Y54" s="90"/>
      <c r="Z54" s="90"/>
      <c r="AA54" s="90"/>
      <c r="AB54" s="90"/>
      <c r="AC54" s="90"/>
      <c r="AD54" s="90"/>
      <c r="AE54" s="90"/>
      <c r="AF54" s="90"/>
      <c r="AG54" s="164"/>
      <c r="AH54" s="92"/>
      <c r="AI54" s="127"/>
      <c r="AJ54" s="86"/>
      <c r="AK54" s="86"/>
      <c r="AL54" s="86"/>
      <c r="AM54" s="86"/>
      <c r="AN54" s="199"/>
      <c r="AO54" s="135"/>
      <c r="AP54" s="80" t="str">
        <f t="shared" si="1"/>
        <v/>
      </c>
      <c r="AQ54" s="80" t="str">
        <f>IF(基本データ!$AH54="","",DATEDIF(基本データ!$AH54,$AP$7,"y"))</f>
        <v/>
      </c>
      <c r="AR54" s="197"/>
    </row>
    <row r="55" spans="1:44">
      <c r="A55" s="93"/>
      <c r="B55" s="90"/>
      <c r="C55" s="82"/>
      <c r="D55" s="91"/>
      <c r="E55" s="91"/>
      <c r="F55" s="86"/>
      <c r="G55" s="90"/>
      <c r="H55" s="90"/>
      <c r="I55" s="90"/>
      <c r="J55" s="91"/>
      <c r="K55" s="90"/>
      <c r="L55" s="90"/>
      <c r="M55" s="97"/>
      <c r="N55" s="90"/>
      <c r="O55" s="90"/>
      <c r="P55" s="90"/>
      <c r="Q55" s="90"/>
      <c r="R55" s="90"/>
      <c r="S55" s="90"/>
      <c r="T55" s="90"/>
      <c r="U55" s="90"/>
      <c r="V55" s="90"/>
      <c r="W55" s="90"/>
      <c r="X55" s="90"/>
      <c r="Y55" s="90"/>
      <c r="Z55" s="90"/>
      <c r="AA55" s="90"/>
      <c r="AB55" s="90"/>
      <c r="AC55" s="90"/>
      <c r="AD55" s="90"/>
      <c r="AE55" s="90"/>
      <c r="AF55" s="90"/>
      <c r="AG55" s="164"/>
      <c r="AH55" s="92"/>
      <c r="AI55" s="127"/>
      <c r="AJ55" s="86"/>
      <c r="AK55" s="86"/>
      <c r="AL55" s="86"/>
      <c r="AM55" s="86"/>
      <c r="AN55" s="199"/>
      <c r="AO55" s="135"/>
      <c r="AP55" s="80" t="str">
        <f t="shared" si="1"/>
        <v/>
      </c>
      <c r="AQ55" s="80" t="str">
        <f>IF(基本データ!$AH55="","",DATEDIF(基本データ!$AH55,$AP$7,"y"))</f>
        <v/>
      </c>
      <c r="AR55" s="197"/>
    </row>
    <row r="56" spans="1:44">
      <c r="A56" s="93"/>
      <c r="B56" s="90"/>
      <c r="C56" s="82"/>
      <c r="D56" s="91"/>
      <c r="E56" s="91"/>
      <c r="F56" s="86"/>
      <c r="G56" s="90"/>
      <c r="H56" s="90"/>
      <c r="I56" s="90"/>
      <c r="J56" s="91"/>
      <c r="K56" s="90"/>
      <c r="L56" s="90"/>
      <c r="M56" s="97"/>
      <c r="N56" s="90"/>
      <c r="O56" s="90"/>
      <c r="P56" s="90"/>
      <c r="Q56" s="90"/>
      <c r="R56" s="90"/>
      <c r="S56" s="90"/>
      <c r="T56" s="90"/>
      <c r="U56" s="90"/>
      <c r="V56" s="90"/>
      <c r="W56" s="90"/>
      <c r="X56" s="90"/>
      <c r="Y56" s="90"/>
      <c r="Z56" s="90"/>
      <c r="AA56" s="90"/>
      <c r="AB56" s="90"/>
      <c r="AC56" s="90"/>
      <c r="AD56" s="90"/>
      <c r="AE56" s="90"/>
      <c r="AF56" s="90"/>
      <c r="AG56" s="164"/>
      <c r="AH56" s="92"/>
      <c r="AI56" s="127"/>
      <c r="AJ56" s="86"/>
      <c r="AK56" s="86"/>
      <c r="AL56" s="86"/>
      <c r="AM56" s="86"/>
      <c r="AN56" s="199"/>
      <c r="AO56" s="135"/>
      <c r="AP56" s="80" t="str">
        <f t="shared" si="1"/>
        <v/>
      </c>
      <c r="AQ56" s="80" t="str">
        <f>IF(基本データ!$AH56="","",DATEDIF(基本データ!$AH56,$AP$7,"y"))</f>
        <v/>
      </c>
      <c r="AR56" s="197"/>
    </row>
    <row r="57" spans="1:44">
      <c r="A57" s="93"/>
      <c r="B57" s="90"/>
      <c r="C57" s="82"/>
      <c r="D57" s="91"/>
      <c r="E57" s="91"/>
      <c r="F57" s="86"/>
      <c r="G57" s="90"/>
      <c r="H57" s="90"/>
      <c r="I57" s="90"/>
      <c r="J57" s="91"/>
      <c r="K57" s="90"/>
      <c r="L57" s="90"/>
      <c r="M57" s="97"/>
      <c r="N57" s="90"/>
      <c r="O57" s="90"/>
      <c r="P57" s="90"/>
      <c r="Q57" s="90"/>
      <c r="R57" s="90"/>
      <c r="S57" s="90"/>
      <c r="T57" s="90"/>
      <c r="U57" s="90"/>
      <c r="V57" s="90"/>
      <c r="W57" s="90"/>
      <c r="X57" s="90"/>
      <c r="Y57" s="90"/>
      <c r="Z57" s="90"/>
      <c r="AA57" s="90"/>
      <c r="AB57" s="90"/>
      <c r="AC57" s="90"/>
      <c r="AD57" s="90"/>
      <c r="AE57" s="90"/>
      <c r="AF57" s="90"/>
      <c r="AG57" s="164"/>
      <c r="AH57" s="92"/>
      <c r="AI57" s="127"/>
      <c r="AJ57" s="86"/>
      <c r="AK57" s="86"/>
      <c r="AL57" s="86"/>
      <c r="AM57" s="86"/>
      <c r="AN57" s="199"/>
      <c r="AO57" s="135"/>
      <c r="AP57" s="80" t="str">
        <f t="shared" si="1"/>
        <v/>
      </c>
      <c r="AQ57" s="80" t="str">
        <f>IF(基本データ!$AH57="","",DATEDIF(基本データ!$AH57,$AP$7,"y"))</f>
        <v/>
      </c>
      <c r="AR57" s="197"/>
    </row>
    <row r="58" spans="1:44">
      <c r="A58" s="93"/>
      <c r="B58" s="90"/>
      <c r="C58" s="82"/>
      <c r="D58" s="91"/>
      <c r="E58" s="91"/>
      <c r="F58" s="86"/>
      <c r="G58" s="90"/>
      <c r="H58" s="90"/>
      <c r="I58" s="90"/>
      <c r="J58" s="91"/>
      <c r="K58" s="90"/>
      <c r="L58" s="90"/>
      <c r="M58" s="97"/>
      <c r="N58" s="90"/>
      <c r="O58" s="90"/>
      <c r="P58" s="90"/>
      <c r="Q58" s="90"/>
      <c r="R58" s="90"/>
      <c r="S58" s="90"/>
      <c r="T58" s="90"/>
      <c r="U58" s="90"/>
      <c r="V58" s="90"/>
      <c r="W58" s="90"/>
      <c r="X58" s="90"/>
      <c r="Y58" s="90"/>
      <c r="Z58" s="90"/>
      <c r="AA58" s="90"/>
      <c r="AB58" s="90"/>
      <c r="AC58" s="90"/>
      <c r="AD58" s="90"/>
      <c r="AE58" s="90"/>
      <c r="AF58" s="90"/>
      <c r="AG58" s="164"/>
      <c r="AH58" s="92"/>
      <c r="AI58" s="127"/>
      <c r="AJ58" s="86"/>
      <c r="AK58" s="86"/>
      <c r="AL58" s="86"/>
      <c r="AM58" s="86"/>
      <c r="AN58" s="199"/>
      <c r="AO58" s="135"/>
      <c r="AP58" s="80" t="str">
        <f t="shared" si="1"/>
        <v/>
      </c>
      <c r="AQ58" s="80" t="str">
        <f>IF(基本データ!$AH58="","",DATEDIF(基本データ!$AH58,$AP$7,"y"))</f>
        <v/>
      </c>
      <c r="AR58" s="197"/>
    </row>
    <row r="59" spans="1:44">
      <c r="A59" s="93"/>
      <c r="B59" s="90"/>
      <c r="C59" s="82"/>
      <c r="D59" s="91"/>
      <c r="E59" s="91"/>
      <c r="F59" s="86"/>
      <c r="G59" s="90"/>
      <c r="H59" s="90"/>
      <c r="I59" s="90"/>
      <c r="J59" s="91"/>
      <c r="K59" s="90"/>
      <c r="L59" s="90"/>
      <c r="M59" s="97"/>
      <c r="N59" s="90"/>
      <c r="O59" s="90"/>
      <c r="P59" s="90"/>
      <c r="Q59" s="90"/>
      <c r="R59" s="90"/>
      <c r="S59" s="90"/>
      <c r="T59" s="90"/>
      <c r="U59" s="90"/>
      <c r="V59" s="90"/>
      <c r="W59" s="90"/>
      <c r="X59" s="90"/>
      <c r="Y59" s="90"/>
      <c r="Z59" s="90"/>
      <c r="AA59" s="90"/>
      <c r="AB59" s="90"/>
      <c r="AC59" s="90"/>
      <c r="AD59" s="90"/>
      <c r="AE59" s="90"/>
      <c r="AF59" s="90"/>
      <c r="AG59" s="164"/>
      <c r="AH59" s="92"/>
      <c r="AI59" s="127"/>
      <c r="AJ59" s="86"/>
      <c r="AK59" s="86"/>
      <c r="AL59" s="86"/>
      <c r="AM59" s="86"/>
      <c r="AN59" s="199"/>
      <c r="AO59" s="135"/>
      <c r="AP59" s="80" t="str">
        <f t="shared" si="1"/>
        <v/>
      </c>
      <c r="AQ59" s="80" t="str">
        <f>IF(基本データ!$AH59="","",DATEDIF(基本データ!$AH59,$AP$7,"y"))</f>
        <v/>
      </c>
      <c r="AR59" s="197"/>
    </row>
    <row r="60" spans="1:44">
      <c r="A60" s="93"/>
      <c r="B60" s="90"/>
      <c r="C60" s="82"/>
      <c r="D60" s="91"/>
      <c r="E60" s="91"/>
      <c r="F60" s="86"/>
      <c r="G60" s="90"/>
      <c r="H60" s="90"/>
      <c r="I60" s="90"/>
      <c r="J60" s="91"/>
      <c r="K60" s="90"/>
      <c r="L60" s="90"/>
      <c r="M60" s="97"/>
      <c r="N60" s="90"/>
      <c r="O60" s="90"/>
      <c r="P60" s="90"/>
      <c r="Q60" s="90"/>
      <c r="R60" s="90"/>
      <c r="S60" s="90"/>
      <c r="T60" s="90"/>
      <c r="U60" s="90"/>
      <c r="V60" s="90"/>
      <c r="W60" s="90"/>
      <c r="X60" s="90"/>
      <c r="Y60" s="90"/>
      <c r="Z60" s="90"/>
      <c r="AA60" s="90"/>
      <c r="AB60" s="90"/>
      <c r="AC60" s="90"/>
      <c r="AD60" s="90"/>
      <c r="AE60" s="90"/>
      <c r="AF60" s="90"/>
      <c r="AG60" s="164"/>
      <c r="AH60" s="92"/>
      <c r="AI60" s="127"/>
      <c r="AJ60" s="86"/>
      <c r="AK60" s="86"/>
      <c r="AL60" s="86"/>
      <c r="AM60" s="86"/>
      <c r="AN60" s="199"/>
      <c r="AO60" s="135"/>
      <c r="AP60" s="80" t="str">
        <f t="shared" si="1"/>
        <v/>
      </c>
      <c r="AQ60" s="80" t="str">
        <f>IF(基本データ!$AH60="","",DATEDIF(基本データ!$AH60,$AP$7,"y"))</f>
        <v/>
      </c>
      <c r="AR60" s="197"/>
    </row>
    <row r="61" spans="1:44">
      <c r="A61" s="93"/>
      <c r="B61" s="90"/>
      <c r="C61" s="82"/>
      <c r="D61" s="91"/>
      <c r="E61" s="91"/>
      <c r="F61" s="86"/>
      <c r="G61" s="90"/>
      <c r="H61" s="90"/>
      <c r="I61" s="90"/>
      <c r="J61" s="91"/>
      <c r="K61" s="90"/>
      <c r="L61" s="90"/>
      <c r="M61" s="97"/>
      <c r="N61" s="90"/>
      <c r="O61" s="90"/>
      <c r="P61" s="90"/>
      <c r="Q61" s="90"/>
      <c r="R61" s="90"/>
      <c r="S61" s="90"/>
      <c r="T61" s="90"/>
      <c r="U61" s="90"/>
      <c r="V61" s="90"/>
      <c r="W61" s="90"/>
      <c r="X61" s="90"/>
      <c r="Y61" s="90"/>
      <c r="Z61" s="90"/>
      <c r="AA61" s="90"/>
      <c r="AB61" s="90"/>
      <c r="AC61" s="90"/>
      <c r="AD61" s="90"/>
      <c r="AE61" s="90"/>
      <c r="AF61" s="90"/>
      <c r="AG61" s="164"/>
      <c r="AH61" s="92"/>
      <c r="AI61" s="127"/>
      <c r="AJ61" s="86"/>
      <c r="AK61" s="86"/>
      <c r="AL61" s="86"/>
      <c r="AM61" s="86"/>
      <c r="AN61" s="199"/>
      <c r="AO61" s="135"/>
      <c r="AP61" s="80" t="str">
        <f t="shared" si="1"/>
        <v/>
      </c>
      <c r="AQ61" s="80" t="str">
        <f>IF(基本データ!$AH61="","",DATEDIF(基本データ!$AH61,$AP$7,"y"))</f>
        <v/>
      </c>
      <c r="AR61" s="197"/>
    </row>
    <row r="62" spans="1:44">
      <c r="A62" s="93"/>
      <c r="B62" s="90"/>
      <c r="C62" s="82"/>
      <c r="D62" s="91"/>
      <c r="E62" s="91"/>
      <c r="F62" s="86"/>
      <c r="G62" s="90"/>
      <c r="H62" s="90"/>
      <c r="I62" s="90"/>
      <c r="J62" s="91"/>
      <c r="K62" s="90"/>
      <c r="L62" s="90"/>
      <c r="M62" s="97"/>
      <c r="N62" s="90"/>
      <c r="O62" s="90"/>
      <c r="P62" s="90"/>
      <c r="Q62" s="90"/>
      <c r="R62" s="90"/>
      <c r="S62" s="90"/>
      <c r="T62" s="90"/>
      <c r="U62" s="90"/>
      <c r="V62" s="90"/>
      <c r="W62" s="90"/>
      <c r="X62" s="90"/>
      <c r="Y62" s="90"/>
      <c r="Z62" s="90"/>
      <c r="AA62" s="90"/>
      <c r="AB62" s="90"/>
      <c r="AC62" s="90"/>
      <c r="AD62" s="90"/>
      <c r="AE62" s="90"/>
      <c r="AF62" s="90"/>
      <c r="AG62" s="164"/>
      <c r="AH62" s="92"/>
      <c r="AI62" s="127"/>
      <c r="AJ62" s="86"/>
      <c r="AK62" s="86"/>
      <c r="AL62" s="86"/>
      <c r="AM62" s="86"/>
      <c r="AN62" s="199"/>
      <c r="AO62" s="135"/>
      <c r="AP62" s="80" t="str">
        <f t="shared" si="1"/>
        <v/>
      </c>
      <c r="AQ62" s="80" t="str">
        <f>IF(基本データ!$AH62="","",DATEDIF(基本データ!$AH62,$AP$7,"y"))</f>
        <v/>
      </c>
      <c r="AR62" s="197"/>
    </row>
    <row r="63" spans="1:44">
      <c r="A63" s="93"/>
      <c r="B63" s="90"/>
      <c r="C63" s="82"/>
      <c r="D63" s="91"/>
      <c r="E63" s="91"/>
      <c r="F63" s="86"/>
      <c r="G63" s="90"/>
      <c r="H63" s="90"/>
      <c r="I63" s="90"/>
      <c r="J63" s="91"/>
      <c r="K63" s="90"/>
      <c r="L63" s="90"/>
      <c r="M63" s="97"/>
      <c r="N63" s="90"/>
      <c r="O63" s="90"/>
      <c r="P63" s="90"/>
      <c r="Q63" s="90"/>
      <c r="R63" s="90"/>
      <c r="S63" s="90"/>
      <c r="T63" s="90"/>
      <c r="U63" s="90"/>
      <c r="V63" s="90"/>
      <c r="W63" s="90"/>
      <c r="X63" s="90"/>
      <c r="Y63" s="90"/>
      <c r="Z63" s="90"/>
      <c r="AA63" s="90"/>
      <c r="AB63" s="90"/>
      <c r="AC63" s="90"/>
      <c r="AD63" s="90"/>
      <c r="AE63" s="90"/>
      <c r="AF63" s="90"/>
      <c r="AG63" s="164"/>
      <c r="AH63" s="92"/>
      <c r="AI63" s="127"/>
      <c r="AJ63" s="86"/>
      <c r="AK63" s="86"/>
      <c r="AL63" s="86"/>
      <c r="AM63" s="86"/>
      <c r="AN63" s="199"/>
      <c r="AO63" s="135"/>
      <c r="AP63" s="80" t="str">
        <f t="shared" si="1"/>
        <v/>
      </c>
      <c r="AQ63" s="80" t="str">
        <f>IF(基本データ!$AH63="","",DATEDIF(基本データ!$AH63,$AP$7,"y"))</f>
        <v/>
      </c>
      <c r="AR63" s="197"/>
    </row>
    <row r="64" spans="1:44">
      <c r="A64" s="93"/>
      <c r="B64" s="90"/>
      <c r="C64" s="82"/>
      <c r="D64" s="91"/>
      <c r="E64" s="91"/>
      <c r="F64" s="86"/>
      <c r="G64" s="90"/>
      <c r="H64" s="90"/>
      <c r="I64" s="90"/>
      <c r="J64" s="91"/>
      <c r="K64" s="90"/>
      <c r="L64" s="90"/>
      <c r="M64" s="97"/>
      <c r="N64" s="90"/>
      <c r="O64" s="90"/>
      <c r="P64" s="90"/>
      <c r="Q64" s="90"/>
      <c r="R64" s="90"/>
      <c r="S64" s="90"/>
      <c r="T64" s="90"/>
      <c r="U64" s="90"/>
      <c r="V64" s="90"/>
      <c r="W64" s="90"/>
      <c r="X64" s="90"/>
      <c r="Y64" s="90"/>
      <c r="Z64" s="90"/>
      <c r="AA64" s="90"/>
      <c r="AB64" s="90"/>
      <c r="AC64" s="90"/>
      <c r="AD64" s="90"/>
      <c r="AE64" s="90"/>
      <c r="AF64" s="90"/>
      <c r="AG64" s="164"/>
      <c r="AH64" s="92"/>
      <c r="AI64" s="127"/>
      <c r="AJ64" s="86"/>
      <c r="AK64" s="86"/>
      <c r="AL64" s="86"/>
      <c r="AM64" s="86"/>
      <c r="AN64" s="199"/>
      <c r="AO64" s="135"/>
      <c r="AP64" s="80" t="str">
        <f t="shared" si="1"/>
        <v/>
      </c>
      <c r="AQ64" s="80" t="str">
        <f>IF(基本データ!$AH64="","",DATEDIF(基本データ!$AH64,$AP$7,"y"))</f>
        <v/>
      </c>
      <c r="AR64" s="197"/>
    </row>
    <row r="65" spans="1:44">
      <c r="A65" s="93"/>
      <c r="B65" s="90"/>
      <c r="C65" s="82"/>
      <c r="D65" s="91"/>
      <c r="E65" s="91"/>
      <c r="F65" s="86"/>
      <c r="G65" s="90"/>
      <c r="H65" s="90"/>
      <c r="I65" s="90"/>
      <c r="J65" s="91"/>
      <c r="K65" s="90"/>
      <c r="L65" s="90"/>
      <c r="M65" s="97"/>
      <c r="N65" s="90"/>
      <c r="O65" s="90"/>
      <c r="P65" s="90"/>
      <c r="Q65" s="90"/>
      <c r="R65" s="90"/>
      <c r="S65" s="90"/>
      <c r="T65" s="90"/>
      <c r="U65" s="90"/>
      <c r="V65" s="90"/>
      <c r="W65" s="90"/>
      <c r="X65" s="90"/>
      <c r="Y65" s="90"/>
      <c r="Z65" s="90"/>
      <c r="AA65" s="90"/>
      <c r="AB65" s="90"/>
      <c r="AC65" s="90"/>
      <c r="AD65" s="90"/>
      <c r="AE65" s="90"/>
      <c r="AF65" s="90"/>
      <c r="AG65" s="164"/>
      <c r="AH65" s="92"/>
      <c r="AI65" s="127"/>
      <c r="AJ65" s="86"/>
      <c r="AK65" s="86"/>
      <c r="AL65" s="86"/>
      <c r="AM65" s="86"/>
      <c r="AN65" s="199"/>
      <c r="AO65" s="135"/>
      <c r="AP65" s="80" t="str">
        <f t="shared" si="1"/>
        <v/>
      </c>
      <c r="AQ65" s="80" t="str">
        <f>IF(基本データ!$AH65="","",DATEDIF(基本データ!$AH65,$AP$7,"y"))</f>
        <v/>
      </c>
      <c r="AR65" s="197"/>
    </row>
    <row r="66" spans="1:44">
      <c r="A66" s="93"/>
      <c r="B66" s="90"/>
      <c r="C66" s="82"/>
      <c r="D66" s="91"/>
      <c r="E66" s="91"/>
      <c r="F66" s="86"/>
      <c r="G66" s="90"/>
      <c r="H66" s="90"/>
      <c r="I66" s="90"/>
      <c r="J66" s="91"/>
      <c r="K66" s="90"/>
      <c r="L66" s="90"/>
      <c r="M66" s="97"/>
      <c r="N66" s="90"/>
      <c r="O66" s="90"/>
      <c r="P66" s="90"/>
      <c r="Q66" s="90"/>
      <c r="R66" s="90"/>
      <c r="S66" s="90"/>
      <c r="T66" s="90"/>
      <c r="U66" s="90"/>
      <c r="V66" s="90"/>
      <c r="W66" s="90"/>
      <c r="X66" s="90"/>
      <c r="Y66" s="90"/>
      <c r="Z66" s="90"/>
      <c r="AA66" s="90"/>
      <c r="AB66" s="90"/>
      <c r="AC66" s="90"/>
      <c r="AD66" s="90"/>
      <c r="AE66" s="90"/>
      <c r="AF66" s="90"/>
      <c r="AG66" s="164"/>
      <c r="AH66" s="92"/>
      <c r="AI66" s="127"/>
      <c r="AJ66" s="86"/>
      <c r="AK66" s="86"/>
      <c r="AL66" s="86"/>
      <c r="AM66" s="86"/>
      <c r="AN66" s="199"/>
      <c r="AO66" s="135"/>
      <c r="AP66" s="80" t="str">
        <f t="shared" si="1"/>
        <v/>
      </c>
      <c r="AQ66" s="80" t="str">
        <f>IF(基本データ!$AH66="","",DATEDIF(基本データ!$AH66,$AP$7,"y"))</f>
        <v/>
      </c>
      <c r="AR66" s="197"/>
    </row>
    <row r="67" spans="1:44">
      <c r="A67" s="93"/>
      <c r="B67" s="90"/>
      <c r="C67" s="82"/>
      <c r="D67" s="91"/>
      <c r="E67" s="91"/>
      <c r="F67" s="86"/>
      <c r="G67" s="90"/>
      <c r="H67" s="90"/>
      <c r="I67" s="90"/>
      <c r="J67" s="91"/>
      <c r="K67" s="90"/>
      <c r="L67" s="90"/>
      <c r="M67" s="97"/>
      <c r="N67" s="90"/>
      <c r="O67" s="90"/>
      <c r="P67" s="90"/>
      <c r="Q67" s="90"/>
      <c r="R67" s="90"/>
      <c r="S67" s="90"/>
      <c r="T67" s="90"/>
      <c r="U67" s="90"/>
      <c r="V67" s="90"/>
      <c r="W67" s="90"/>
      <c r="X67" s="90"/>
      <c r="Y67" s="90"/>
      <c r="Z67" s="90"/>
      <c r="AA67" s="90"/>
      <c r="AB67" s="90"/>
      <c r="AC67" s="90"/>
      <c r="AD67" s="90"/>
      <c r="AE67" s="90"/>
      <c r="AF67" s="90"/>
      <c r="AG67" s="164"/>
      <c r="AH67" s="92"/>
      <c r="AI67" s="127"/>
      <c r="AJ67" s="86"/>
      <c r="AK67" s="86"/>
      <c r="AL67" s="86"/>
      <c r="AM67" s="86"/>
      <c r="AN67" s="199"/>
      <c r="AO67" s="135"/>
      <c r="AP67" s="80" t="str">
        <f t="shared" si="1"/>
        <v/>
      </c>
      <c r="AQ67" s="80" t="str">
        <f>IF(基本データ!$AH67="","",DATEDIF(基本データ!$AH67,$AP$7,"y"))</f>
        <v/>
      </c>
      <c r="AR67" s="197"/>
    </row>
    <row r="68" spans="1:44">
      <c r="A68" s="93"/>
      <c r="B68" s="90"/>
      <c r="C68" s="82"/>
      <c r="D68" s="91"/>
      <c r="E68" s="91"/>
      <c r="F68" s="86"/>
      <c r="G68" s="90"/>
      <c r="H68" s="90"/>
      <c r="I68" s="90"/>
      <c r="J68" s="91"/>
      <c r="K68" s="90"/>
      <c r="L68" s="90"/>
      <c r="M68" s="97"/>
      <c r="N68" s="90"/>
      <c r="O68" s="90"/>
      <c r="P68" s="90"/>
      <c r="Q68" s="90"/>
      <c r="R68" s="90"/>
      <c r="S68" s="90"/>
      <c r="T68" s="90"/>
      <c r="U68" s="90"/>
      <c r="V68" s="90"/>
      <c r="W68" s="90"/>
      <c r="X68" s="90"/>
      <c r="Y68" s="90"/>
      <c r="Z68" s="90"/>
      <c r="AA68" s="90"/>
      <c r="AB68" s="90"/>
      <c r="AC68" s="90"/>
      <c r="AD68" s="90"/>
      <c r="AE68" s="90"/>
      <c r="AF68" s="90"/>
      <c r="AG68" s="164"/>
      <c r="AH68" s="92"/>
      <c r="AI68" s="127"/>
      <c r="AJ68" s="86"/>
      <c r="AK68" s="86"/>
      <c r="AL68" s="86"/>
      <c r="AM68" s="86"/>
      <c r="AN68" s="199"/>
      <c r="AO68" s="135"/>
      <c r="AP68" s="80" t="str">
        <f t="shared" si="1"/>
        <v/>
      </c>
      <c r="AQ68" s="80" t="str">
        <f>IF(基本データ!$AH68="","",DATEDIF(基本データ!$AH68,$AP$7,"y"))</f>
        <v/>
      </c>
      <c r="AR68" s="197"/>
    </row>
    <row r="69" spans="1:44">
      <c r="A69" s="93"/>
      <c r="B69" s="90"/>
      <c r="C69" s="82"/>
      <c r="D69" s="91"/>
      <c r="E69" s="91"/>
      <c r="F69" s="86"/>
      <c r="G69" s="90"/>
      <c r="H69" s="90"/>
      <c r="I69" s="90"/>
      <c r="J69" s="91"/>
      <c r="K69" s="90"/>
      <c r="L69" s="90"/>
      <c r="M69" s="97"/>
      <c r="N69" s="90"/>
      <c r="O69" s="90"/>
      <c r="P69" s="90"/>
      <c r="Q69" s="90"/>
      <c r="R69" s="90"/>
      <c r="S69" s="90"/>
      <c r="T69" s="90"/>
      <c r="U69" s="90"/>
      <c r="V69" s="90"/>
      <c r="W69" s="90"/>
      <c r="X69" s="90"/>
      <c r="Y69" s="90"/>
      <c r="Z69" s="90"/>
      <c r="AA69" s="90"/>
      <c r="AB69" s="90"/>
      <c r="AC69" s="90"/>
      <c r="AD69" s="90"/>
      <c r="AE69" s="90"/>
      <c r="AF69" s="90"/>
      <c r="AG69" s="164"/>
      <c r="AH69" s="92"/>
      <c r="AI69" s="127"/>
      <c r="AJ69" s="86"/>
      <c r="AK69" s="86"/>
      <c r="AL69" s="86"/>
      <c r="AM69" s="86"/>
      <c r="AN69" s="199"/>
      <c r="AO69" s="135"/>
      <c r="AP69" s="80" t="str">
        <f t="shared" si="1"/>
        <v/>
      </c>
      <c r="AQ69" s="80" t="str">
        <f>IF(基本データ!$AH69="","",DATEDIF(基本データ!$AH69,$AP$7,"y"))</f>
        <v/>
      </c>
      <c r="AR69" s="197"/>
    </row>
    <row r="70" spans="1:44">
      <c r="A70" s="93"/>
      <c r="B70" s="90"/>
      <c r="C70" s="82"/>
      <c r="D70" s="91"/>
      <c r="E70" s="91"/>
      <c r="F70" s="86"/>
      <c r="G70" s="90"/>
      <c r="H70" s="90"/>
      <c r="I70" s="90"/>
      <c r="J70" s="91"/>
      <c r="K70" s="90"/>
      <c r="L70" s="90"/>
      <c r="M70" s="97"/>
      <c r="N70" s="90"/>
      <c r="O70" s="90"/>
      <c r="P70" s="90"/>
      <c r="Q70" s="90"/>
      <c r="R70" s="90"/>
      <c r="S70" s="90"/>
      <c r="T70" s="90"/>
      <c r="U70" s="90"/>
      <c r="V70" s="90"/>
      <c r="W70" s="90"/>
      <c r="X70" s="90"/>
      <c r="Y70" s="90"/>
      <c r="Z70" s="90"/>
      <c r="AA70" s="90"/>
      <c r="AB70" s="90"/>
      <c r="AC70" s="90"/>
      <c r="AD70" s="90"/>
      <c r="AE70" s="90"/>
      <c r="AF70" s="90"/>
      <c r="AG70" s="164"/>
      <c r="AH70" s="92"/>
      <c r="AI70" s="127"/>
      <c r="AJ70" s="86"/>
      <c r="AK70" s="86"/>
      <c r="AL70" s="86"/>
      <c r="AM70" s="86"/>
      <c r="AN70" s="199"/>
      <c r="AO70" s="135"/>
      <c r="AP70" s="80" t="str">
        <f t="shared" si="1"/>
        <v/>
      </c>
      <c r="AQ70" s="80" t="str">
        <f>IF(基本データ!$AH70="","",DATEDIF(基本データ!$AH70,$AP$7,"y"))</f>
        <v/>
      </c>
      <c r="AR70" s="197"/>
    </row>
    <row r="71" spans="1:44">
      <c r="A71" s="93"/>
      <c r="B71" s="90"/>
      <c r="C71" s="82"/>
      <c r="D71" s="91"/>
      <c r="E71" s="91"/>
      <c r="F71" s="86"/>
      <c r="G71" s="90"/>
      <c r="H71" s="90"/>
      <c r="I71" s="90"/>
      <c r="J71" s="91"/>
      <c r="K71" s="90"/>
      <c r="L71" s="90"/>
      <c r="M71" s="97"/>
      <c r="N71" s="90"/>
      <c r="O71" s="90"/>
      <c r="P71" s="90"/>
      <c r="Q71" s="90"/>
      <c r="R71" s="90"/>
      <c r="S71" s="90"/>
      <c r="T71" s="90"/>
      <c r="U71" s="90"/>
      <c r="V71" s="90"/>
      <c r="W71" s="90"/>
      <c r="X71" s="90"/>
      <c r="Y71" s="90"/>
      <c r="Z71" s="90"/>
      <c r="AA71" s="90"/>
      <c r="AB71" s="90"/>
      <c r="AC71" s="90"/>
      <c r="AD71" s="90"/>
      <c r="AE71" s="90"/>
      <c r="AF71" s="90"/>
      <c r="AG71" s="164"/>
      <c r="AH71" s="92"/>
      <c r="AI71" s="127"/>
      <c r="AJ71" s="86"/>
      <c r="AK71" s="86"/>
      <c r="AL71" s="86"/>
      <c r="AM71" s="86"/>
      <c r="AN71" s="199"/>
      <c r="AO71" s="135"/>
      <c r="AP71" s="80" t="str">
        <f t="shared" si="1"/>
        <v/>
      </c>
      <c r="AQ71" s="80" t="str">
        <f>IF(基本データ!$AH71="","",DATEDIF(基本データ!$AH71,$AP$7,"y"))</f>
        <v/>
      </c>
      <c r="AR71" s="197"/>
    </row>
    <row r="72" spans="1:44">
      <c r="A72" s="93"/>
      <c r="B72" s="90"/>
      <c r="C72" s="82"/>
      <c r="D72" s="91"/>
      <c r="E72" s="91"/>
      <c r="F72" s="86"/>
      <c r="G72" s="90"/>
      <c r="H72" s="90"/>
      <c r="I72" s="90"/>
      <c r="J72" s="91"/>
      <c r="K72" s="90"/>
      <c r="L72" s="90"/>
      <c r="M72" s="97"/>
      <c r="N72" s="90"/>
      <c r="O72" s="90"/>
      <c r="P72" s="90"/>
      <c r="Q72" s="90"/>
      <c r="R72" s="90"/>
      <c r="S72" s="90"/>
      <c r="T72" s="90"/>
      <c r="U72" s="90"/>
      <c r="V72" s="90"/>
      <c r="W72" s="90"/>
      <c r="X72" s="90"/>
      <c r="Y72" s="90"/>
      <c r="Z72" s="90"/>
      <c r="AA72" s="90"/>
      <c r="AB72" s="90"/>
      <c r="AC72" s="90"/>
      <c r="AD72" s="90"/>
      <c r="AE72" s="90"/>
      <c r="AF72" s="90"/>
      <c r="AG72" s="164"/>
      <c r="AH72" s="92"/>
      <c r="AI72" s="127"/>
      <c r="AJ72" s="86"/>
      <c r="AK72" s="86"/>
      <c r="AL72" s="86"/>
      <c r="AM72" s="86"/>
      <c r="AN72" s="199"/>
      <c r="AO72" s="135"/>
      <c r="AP72" s="80" t="str">
        <f t="shared" si="1"/>
        <v/>
      </c>
      <c r="AQ72" s="80" t="str">
        <f>IF(基本データ!$AH72="","",DATEDIF(基本データ!$AH72,$AP$7,"y"))</f>
        <v/>
      </c>
      <c r="AR72" s="197"/>
    </row>
    <row r="73" spans="1:44">
      <c r="A73" s="93"/>
      <c r="B73" s="90"/>
      <c r="C73" s="82"/>
      <c r="D73" s="91"/>
      <c r="E73" s="91"/>
      <c r="F73" s="86"/>
      <c r="G73" s="90"/>
      <c r="H73" s="90"/>
      <c r="I73" s="90"/>
      <c r="J73" s="91"/>
      <c r="K73" s="90"/>
      <c r="L73" s="90"/>
      <c r="M73" s="97"/>
      <c r="N73" s="90"/>
      <c r="O73" s="90"/>
      <c r="P73" s="90"/>
      <c r="Q73" s="90"/>
      <c r="R73" s="90"/>
      <c r="S73" s="90"/>
      <c r="T73" s="90"/>
      <c r="U73" s="90"/>
      <c r="V73" s="90"/>
      <c r="W73" s="90"/>
      <c r="X73" s="90"/>
      <c r="Y73" s="90"/>
      <c r="Z73" s="90"/>
      <c r="AA73" s="90"/>
      <c r="AB73" s="90"/>
      <c r="AC73" s="90"/>
      <c r="AD73" s="90"/>
      <c r="AE73" s="90"/>
      <c r="AF73" s="90"/>
      <c r="AG73" s="164"/>
      <c r="AH73" s="92"/>
      <c r="AI73" s="127"/>
      <c r="AJ73" s="86"/>
      <c r="AK73" s="86"/>
      <c r="AL73" s="86"/>
      <c r="AM73" s="86"/>
      <c r="AN73" s="199"/>
      <c r="AO73" s="135"/>
      <c r="AP73" s="80" t="str">
        <f t="shared" si="1"/>
        <v/>
      </c>
      <c r="AQ73" s="80" t="str">
        <f>IF(基本データ!$AH73="","",DATEDIF(基本データ!$AH73,$AP$7,"y"))</f>
        <v/>
      </c>
      <c r="AR73" s="197"/>
    </row>
    <row r="74" spans="1:44">
      <c r="A74" s="93"/>
      <c r="B74" s="90"/>
      <c r="C74" s="82"/>
      <c r="D74" s="91"/>
      <c r="E74" s="91"/>
      <c r="F74" s="86"/>
      <c r="G74" s="90"/>
      <c r="H74" s="90"/>
      <c r="I74" s="90"/>
      <c r="J74" s="91"/>
      <c r="K74" s="90"/>
      <c r="L74" s="90"/>
      <c r="M74" s="97"/>
      <c r="N74" s="90"/>
      <c r="O74" s="90"/>
      <c r="P74" s="90"/>
      <c r="Q74" s="90"/>
      <c r="R74" s="90"/>
      <c r="S74" s="90"/>
      <c r="T74" s="90"/>
      <c r="U74" s="90"/>
      <c r="V74" s="90"/>
      <c r="W74" s="90"/>
      <c r="X74" s="90"/>
      <c r="Y74" s="90"/>
      <c r="Z74" s="90"/>
      <c r="AA74" s="90"/>
      <c r="AB74" s="90"/>
      <c r="AC74" s="90"/>
      <c r="AD74" s="90"/>
      <c r="AE74" s="90"/>
      <c r="AF74" s="90"/>
      <c r="AG74" s="164"/>
      <c r="AH74" s="92"/>
      <c r="AI74" s="127"/>
      <c r="AJ74" s="86"/>
      <c r="AK74" s="86"/>
      <c r="AL74" s="86"/>
      <c r="AM74" s="86"/>
      <c r="AN74" s="199"/>
      <c r="AO74" s="135"/>
      <c r="AP74" s="80" t="str">
        <f t="shared" si="1"/>
        <v/>
      </c>
      <c r="AQ74" s="80" t="str">
        <f>IF(基本データ!$AH74="","",DATEDIF(基本データ!$AH74,$AP$7,"y"))</f>
        <v/>
      </c>
      <c r="AR74" s="197"/>
    </row>
    <row r="75" spans="1:44">
      <c r="A75" s="93"/>
      <c r="B75" s="90"/>
      <c r="C75" s="82"/>
      <c r="D75" s="91"/>
      <c r="E75" s="91"/>
      <c r="F75" s="86"/>
      <c r="G75" s="90"/>
      <c r="H75" s="90"/>
      <c r="I75" s="90"/>
      <c r="J75" s="91"/>
      <c r="K75" s="90"/>
      <c r="L75" s="90"/>
      <c r="M75" s="97"/>
      <c r="N75" s="90"/>
      <c r="O75" s="90"/>
      <c r="P75" s="90"/>
      <c r="Q75" s="90"/>
      <c r="R75" s="90"/>
      <c r="S75" s="90"/>
      <c r="T75" s="90"/>
      <c r="U75" s="90"/>
      <c r="V75" s="90"/>
      <c r="W75" s="90"/>
      <c r="X75" s="90"/>
      <c r="Y75" s="90"/>
      <c r="Z75" s="90"/>
      <c r="AA75" s="90"/>
      <c r="AB75" s="90"/>
      <c r="AC75" s="90"/>
      <c r="AD75" s="90"/>
      <c r="AE75" s="90"/>
      <c r="AF75" s="90"/>
      <c r="AG75" s="164"/>
      <c r="AH75" s="92"/>
      <c r="AI75" s="127"/>
      <c r="AJ75" s="86"/>
      <c r="AK75" s="86"/>
      <c r="AL75" s="86"/>
      <c r="AM75" s="86"/>
      <c r="AN75" s="199"/>
      <c r="AO75" s="135"/>
      <c r="AP75" s="80" t="str">
        <f t="shared" ref="AP75:AP110" si="2">IF(D75="","",DATEDIF($D75,$AP$7,"y"))</f>
        <v/>
      </c>
      <c r="AQ75" s="80" t="str">
        <f>IF(基本データ!$AH75="","",DATEDIF(基本データ!$AH75,$AP$7,"y"))</f>
        <v/>
      </c>
      <c r="AR75" s="197"/>
    </row>
    <row r="76" spans="1:44">
      <c r="A76" s="93"/>
      <c r="B76" s="90"/>
      <c r="C76" s="82"/>
      <c r="D76" s="91"/>
      <c r="E76" s="91"/>
      <c r="F76" s="86"/>
      <c r="G76" s="90"/>
      <c r="H76" s="90"/>
      <c r="I76" s="90"/>
      <c r="J76" s="91"/>
      <c r="K76" s="90"/>
      <c r="L76" s="90"/>
      <c r="M76" s="97"/>
      <c r="N76" s="90"/>
      <c r="O76" s="90"/>
      <c r="P76" s="90"/>
      <c r="Q76" s="90"/>
      <c r="R76" s="90"/>
      <c r="S76" s="90"/>
      <c r="T76" s="90"/>
      <c r="U76" s="90"/>
      <c r="V76" s="90"/>
      <c r="W76" s="90"/>
      <c r="X76" s="90"/>
      <c r="Y76" s="90"/>
      <c r="Z76" s="90"/>
      <c r="AA76" s="90"/>
      <c r="AB76" s="90"/>
      <c r="AC76" s="90"/>
      <c r="AD76" s="90"/>
      <c r="AE76" s="90"/>
      <c r="AF76" s="90"/>
      <c r="AG76" s="164"/>
      <c r="AH76" s="92"/>
      <c r="AI76" s="127"/>
      <c r="AJ76" s="86"/>
      <c r="AK76" s="86"/>
      <c r="AL76" s="86"/>
      <c r="AM76" s="86"/>
      <c r="AN76" s="199"/>
      <c r="AO76" s="135"/>
      <c r="AP76" s="80" t="str">
        <f t="shared" si="2"/>
        <v/>
      </c>
      <c r="AQ76" s="80" t="str">
        <f>IF(基本データ!$AH76="","",DATEDIF(基本データ!$AH76,$AP$7,"y"))</f>
        <v/>
      </c>
      <c r="AR76" s="197"/>
    </row>
    <row r="77" spans="1:44">
      <c r="A77" s="93"/>
      <c r="B77" s="90"/>
      <c r="C77" s="82"/>
      <c r="D77" s="91"/>
      <c r="E77" s="91"/>
      <c r="F77" s="86"/>
      <c r="G77" s="90"/>
      <c r="H77" s="90"/>
      <c r="I77" s="90"/>
      <c r="J77" s="91"/>
      <c r="K77" s="90"/>
      <c r="L77" s="90"/>
      <c r="M77" s="97"/>
      <c r="N77" s="90"/>
      <c r="O77" s="90"/>
      <c r="P77" s="90"/>
      <c r="Q77" s="90"/>
      <c r="R77" s="90"/>
      <c r="S77" s="90"/>
      <c r="T77" s="90"/>
      <c r="U77" s="90"/>
      <c r="V77" s="90"/>
      <c r="W77" s="90"/>
      <c r="X77" s="90"/>
      <c r="Y77" s="90"/>
      <c r="Z77" s="90"/>
      <c r="AA77" s="90"/>
      <c r="AB77" s="90"/>
      <c r="AC77" s="90"/>
      <c r="AD77" s="90"/>
      <c r="AE77" s="90"/>
      <c r="AF77" s="90"/>
      <c r="AG77" s="164"/>
      <c r="AH77" s="92"/>
      <c r="AI77" s="127"/>
      <c r="AJ77" s="86"/>
      <c r="AK77" s="86"/>
      <c r="AL77" s="86"/>
      <c r="AM77" s="86"/>
      <c r="AN77" s="199"/>
      <c r="AO77" s="135"/>
      <c r="AP77" s="80" t="str">
        <f t="shared" si="2"/>
        <v/>
      </c>
      <c r="AQ77" s="80" t="str">
        <f>IF(基本データ!$AH77="","",DATEDIF(基本データ!$AH77,$AP$7,"y"))</f>
        <v/>
      </c>
      <c r="AR77" s="197"/>
    </row>
    <row r="78" spans="1:44">
      <c r="A78" s="93"/>
      <c r="B78" s="90"/>
      <c r="C78" s="82"/>
      <c r="D78" s="91"/>
      <c r="E78" s="91"/>
      <c r="F78" s="86"/>
      <c r="G78" s="90"/>
      <c r="H78" s="90"/>
      <c r="I78" s="90"/>
      <c r="J78" s="91"/>
      <c r="K78" s="90"/>
      <c r="L78" s="90"/>
      <c r="M78" s="97"/>
      <c r="N78" s="90"/>
      <c r="O78" s="90"/>
      <c r="P78" s="90"/>
      <c r="Q78" s="90"/>
      <c r="R78" s="90"/>
      <c r="S78" s="90"/>
      <c r="T78" s="90"/>
      <c r="U78" s="90"/>
      <c r="V78" s="90"/>
      <c r="W78" s="90"/>
      <c r="X78" s="90"/>
      <c r="Y78" s="90"/>
      <c r="Z78" s="90"/>
      <c r="AA78" s="90"/>
      <c r="AB78" s="90"/>
      <c r="AC78" s="90"/>
      <c r="AD78" s="90"/>
      <c r="AE78" s="90"/>
      <c r="AF78" s="90"/>
      <c r="AG78" s="164"/>
      <c r="AH78" s="92"/>
      <c r="AI78" s="127"/>
      <c r="AJ78" s="86"/>
      <c r="AK78" s="86"/>
      <c r="AL78" s="86"/>
      <c r="AM78" s="86"/>
      <c r="AN78" s="199"/>
      <c r="AO78" s="135"/>
      <c r="AP78" s="80" t="str">
        <f t="shared" si="2"/>
        <v/>
      </c>
      <c r="AQ78" s="80" t="str">
        <f>IF(基本データ!$AH78="","",DATEDIF(基本データ!$AH78,$AP$7,"y"))</f>
        <v/>
      </c>
      <c r="AR78" s="197"/>
    </row>
    <row r="79" spans="1:44">
      <c r="A79" s="93"/>
      <c r="B79" s="90"/>
      <c r="C79" s="82"/>
      <c r="D79" s="91"/>
      <c r="E79" s="91"/>
      <c r="F79" s="86"/>
      <c r="G79" s="90"/>
      <c r="H79" s="90"/>
      <c r="I79" s="90"/>
      <c r="J79" s="91"/>
      <c r="K79" s="90"/>
      <c r="L79" s="90"/>
      <c r="M79" s="97"/>
      <c r="N79" s="90"/>
      <c r="O79" s="90"/>
      <c r="P79" s="90"/>
      <c r="Q79" s="90"/>
      <c r="R79" s="90"/>
      <c r="S79" s="90"/>
      <c r="T79" s="90"/>
      <c r="U79" s="90"/>
      <c r="V79" s="90"/>
      <c r="W79" s="90"/>
      <c r="X79" s="90"/>
      <c r="Y79" s="90"/>
      <c r="Z79" s="90"/>
      <c r="AA79" s="90"/>
      <c r="AB79" s="90"/>
      <c r="AC79" s="90"/>
      <c r="AD79" s="90"/>
      <c r="AE79" s="90"/>
      <c r="AF79" s="90"/>
      <c r="AG79" s="164"/>
      <c r="AH79" s="92"/>
      <c r="AI79" s="127"/>
      <c r="AJ79" s="86"/>
      <c r="AK79" s="86"/>
      <c r="AL79" s="86"/>
      <c r="AM79" s="86"/>
      <c r="AN79" s="199"/>
      <c r="AO79" s="135"/>
      <c r="AP79" s="80" t="str">
        <f t="shared" si="2"/>
        <v/>
      </c>
      <c r="AQ79" s="80" t="str">
        <f>IF(基本データ!$AH79="","",DATEDIF(基本データ!$AH79,$AP$7,"y"))</f>
        <v/>
      </c>
      <c r="AR79" s="197"/>
    </row>
    <row r="80" spans="1:44">
      <c r="A80" s="93"/>
      <c r="B80" s="90"/>
      <c r="C80" s="82"/>
      <c r="D80" s="91"/>
      <c r="E80" s="91"/>
      <c r="F80" s="86"/>
      <c r="G80" s="90"/>
      <c r="H80" s="90"/>
      <c r="I80" s="90"/>
      <c r="J80" s="91"/>
      <c r="K80" s="90"/>
      <c r="L80" s="90"/>
      <c r="M80" s="97"/>
      <c r="N80" s="90"/>
      <c r="O80" s="90"/>
      <c r="P80" s="90"/>
      <c r="Q80" s="90"/>
      <c r="R80" s="90"/>
      <c r="S80" s="90"/>
      <c r="T80" s="90"/>
      <c r="U80" s="90"/>
      <c r="V80" s="90"/>
      <c r="W80" s="90"/>
      <c r="X80" s="90"/>
      <c r="Y80" s="90"/>
      <c r="Z80" s="90"/>
      <c r="AA80" s="90"/>
      <c r="AB80" s="90"/>
      <c r="AC80" s="90"/>
      <c r="AD80" s="90"/>
      <c r="AE80" s="90"/>
      <c r="AF80" s="90"/>
      <c r="AG80" s="164"/>
      <c r="AH80" s="92"/>
      <c r="AI80" s="127"/>
      <c r="AJ80" s="86"/>
      <c r="AK80" s="86"/>
      <c r="AL80" s="86"/>
      <c r="AM80" s="86"/>
      <c r="AN80" s="199"/>
      <c r="AO80" s="135"/>
      <c r="AP80" s="80" t="str">
        <f t="shared" si="2"/>
        <v/>
      </c>
      <c r="AQ80" s="80" t="str">
        <f>IF(基本データ!$AH80="","",DATEDIF(基本データ!$AH80,$AP$7,"y"))</f>
        <v/>
      </c>
      <c r="AR80" s="197"/>
    </row>
    <row r="81" spans="1:44">
      <c r="A81" s="93"/>
      <c r="B81" s="90"/>
      <c r="C81" s="82"/>
      <c r="D81" s="91"/>
      <c r="E81" s="91"/>
      <c r="F81" s="86"/>
      <c r="G81" s="90"/>
      <c r="H81" s="90"/>
      <c r="I81" s="90"/>
      <c r="J81" s="91"/>
      <c r="K81" s="90"/>
      <c r="L81" s="90"/>
      <c r="M81" s="97"/>
      <c r="N81" s="90"/>
      <c r="O81" s="90"/>
      <c r="P81" s="90"/>
      <c r="Q81" s="90"/>
      <c r="R81" s="90"/>
      <c r="S81" s="90"/>
      <c r="T81" s="90"/>
      <c r="U81" s="90"/>
      <c r="V81" s="90"/>
      <c r="W81" s="90"/>
      <c r="X81" s="90"/>
      <c r="Y81" s="90"/>
      <c r="Z81" s="90"/>
      <c r="AA81" s="90"/>
      <c r="AB81" s="90"/>
      <c r="AC81" s="90"/>
      <c r="AD81" s="90"/>
      <c r="AE81" s="90"/>
      <c r="AF81" s="90"/>
      <c r="AG81" s="164"/>
      <c r="AH81" s="92"/>
      <c r="AI81" s="127"/>
      <c r="AJ81" s="86"/>
      <c r="AK81" s="86"/>
      <c r="AL81" s="86"/>
      <c r="AM81" s="86"/>
      <c r="AN81" s="199"/>
      <c r="AO81" s="135"/>
      <c r="AP81" s="80" t="str">
        <f t="shared" si="2"/>
        <v/>
      </c>
      <c r="AQ81" s="80" t="str">
        <f>IF(基本データ!$AH81="","",DATEDIF(基本データ!$AH81,$AP$7,"y"))</f>
        <v/>
      </c>
      <c r="AR81" s="197"/>
    </row>
    <row r="82" spans="1:44">
      <c r="A82" s="93"/>
      <c r="B82" s="90"/>
      <c r="C82" s="82"/>
      <c r="D82" s="91"/>
      <c r="E82" s="91"/>
      <c r="F82" s="86"/>
      <c r="G82" s="90"/>
      <c r="H82" s="90"/>
      <c r="I82" s="90"/>
      <c r="J82" s="91"/>
      <c r="K82" s="90"/>
      <c r="L82" s="90"/>
      <c r="M82" s="97"/>
      <c r="N82" s="90"/>
      <c r="O82" s="90"/>
      <c r="P82" s="90"/>
      <c r="Q82" s="90"/>
      <c r="R82" s="90"/>
      <c r="S82" s="90"/>
      <c r="T82" s="90"/>
      <c r="U82" s="90"/>
      <c r="V82" s="90"/>
      <c r="W82" s="90"/>
      <c r="X82" s="90"/>
      <c r="Y82" s="90"/>
      <c r="Z82" s="90"/>
      <c r="AA82" s="90"/>
      <c r="AB82" s="90"/>
      <c r="AC82" s="90"/>
      <c r="AD82" s="90"/>
      <c r="AE82" s="90"/>
      <c r="AF82" s="90"/>
      <c r="AG82" s="164"/>
      <c r="AH82" s="92"/>
      <c r="AI82" s="127"/>
      <c r="AJ82" s="86"/>
      <c r="AK82" s="86"/>
      <c r="AL82" s="86"/>
      <c r="AM82" s="86"/>
      <c r="AN82" s="199"/>
      <c r="AO82" s="135"/>
      <c r="AP82" s="80" t="str">
        <f t="shared" si="2"/>
        <v/>
      </c>
      <c r="AQ82" s="80" t="str">
        <f>IF(基本データ!$AH82="","",DATEDIF(基本データ!$AH82,$AP$7,"y"))</f>
        <v/>
      </c>
      <c r="AR82" s="197"/>
    </row>
    <row r="83" spans="1:44">
      <c r="A83" s="93"/>
      <c r="B83" s="90"/>
      <c r="C83" s="82"/>
      <c r="D83" s="91"/>
      <c r="E83" s="91"/>
      <c r="F83" s="86"/>
      <c r="G83" s="90"/>
      <c r="H83" s="90"/>
      <c r="I83" s="90"/>
      <c r="J83" s="91"/>
      <c r="K83" s="90"/>
      <c r="L83" s="90"/>
      <c r="M83" s="97"/>
      <c r="N83" s="90"/>
      <c r="O83" s="90"/>
      <c r="P83" s="90"/>
      <c r="Q83" s="90"/>
      <c r="R83" s="90"/>
      <c r="S83" s="90"/>
      <c r="T83" s="90"/>
      <c r="U83" s="90"/>
      <c r="V83" s="90"/>
      <c r="W83" s="90"/>
      <c r="X83" s="90"/>
      <c r="Y83" s="90"/>
      <c r="Z83" s="90"/>
      <c r="AA83" s="90"/>
      <c r="AB83" s="90"/>
      <c r="AC83" s="90"/>
      <c r="AD83" s="90"/>
      <c r="AE83" s="90"/>
      <c r="AF83" s="90"/>
      <c r="AG83" s="164"/>
      <c r="AH83" s="92"/>
      <c r="AI83" s="127"/>
      <c r="AJ83" s="86"/>
      <c r="AK83" s="86"/>
      <c r="AL83" s="86"/>
      <c r="AM83" s="86"/>
      <c r="AN83" s="199"/>
      <c r="AO83" s="135"/>
      <c r="AP83" s="80" t="str">
        <f t="shared" si="2"/>
        <v/>
      </c>
      <c r="AQ83" s="80" t="str">
        <f>IF(基本データ!$AH83="","",DATEDIF(基本データ!$AH83,$AP$7,"y"))</f>
        <v/>
      </c>
      <c r="AR83" s="197"/>
    </row>
    <row r="84" spans="1:44">
      <c r="A84" s="93"/>
      <c r="B84" s="90"/>
      <c r="C84" s="82"/>
      <c r="D84" s="91"/>
      <c r="E84" s="91"/>
      <c r="F84" s="86"/>
      <c r="G84" s="90"/>
      <c r="H84" s="90"/>
      <c r="I84" s="90"/>
      <c r="J84" s="91"/>
      <c r="K84" s="90"/>
      <c r="L84" s="90"/>
      <c r="M84" s="97"/>
      <c r="N84" s="90"/>
      <c r="O84" s="90"/>
      <c r="P84" s="90"/>
      <c r="Q84" s="90"/>
      <c r="R84" s="90"/>
      <c r="S84" s="90"/>
      <c r="T84" s="90"/>
      <c r="U84" s="90"/>
      <c r="V84" s="90"/>
      <c r="W84" s="90"/>
      <c r="X84" s="90"/>
      <c r="Y84" s="90"/>
      <c r="Z84" s="90"/>
      <c r="AA84" s="90"/>
      <c r="AB84" s="90"/>
      <c r="AC84" s="90"/>
      <c r="AD84" s="90"/>
      <c r="AE84" s="90"/>
      <c r="AF84" s="90"/>
      <c r="AG84" s="164"/>
      <c r="AH84" s="92"/>
      <c r="AI84" s="127"/>
      <c r="AJ84" s="86"/>
      <c r="AK84" s="86"/>
      <c r="AL84" s="86"/>
      <c r="AM84" s="86"/>
      <c r="AN84" s="199"/>
      <c r="AO84" s="135"/>
      <c r="AP84" s="80" t="str">
        <f t="shared" si="2"/>
        <v/>
      </c>
      <c r="AQ84" s="80" t="str">
        <f>IF(基本データ!$AH84="","",DATEDIF(基本データ!$AH84,$AP$7,"y"))</f>
        <v/>
      </c>
      <c r="AR84" s="197"/>
    </row>
    <row r="85" spans="1:44">
      <c r="A85" s="93"/>
      <c r="B85" s="90"/>
      <c r="C85" s="82"/>
      <c r="D85" s="91"/>
      <c r="E85" s="91"/>
      <c r="F85" s="86"/>
      <c r="G85" s="90"/>
      <c r="H85" s="90"/>
      <c r="I85" s="90"/>
      <c r="J85" s="91"/>
      <c r="K85" s="90"/>
      <c r="L85" s="90"/>
      <c r="M85" s="97"/>
      <c r="N85" s="90"/>
      <c r="O85" s="90"/>
      <c r="P85" s="90"/>
      <c r="Q85" s="90"/>
      <c r="R85" s="90"/>
      <c r="S85" s="90"/>
      <c r="T85" s="90"/>
      <c r="U85" s="90"/>
      <c r="V85" s="90"/>
      <c r="W85" s="90"/>
      <c r="X85" s="90"/>
      <c r="Y85" s="90"/>
      <c r="Z85" s="90"/>
      <c r="AA85" s="90"/>
      <c r="AB85" s="90"/>
      <c r="AC85" s="90"/>
      <c r="AD85" s="90"/>
      <c r="AE85" s="90"/>
      <c r="AF85" s="90"/>
      <c r="AG85" s="164"/>
      <c r="AH85" s="92"/>
      <c r="AI85" s="127"/>
      <c r="AJ85" s="86"/>
      <c r="AK85" s="86"/>
      <c r="AL85" s="86"/>
      <c r="AM85" s="86"/>
      <c r="AN85" s="199"/>
      <c r="AO85" s="135"/>
      <c r="AP85" s="80" t="str">
        <f t="shared" si="2"/>
        <v/>
      </c>
      <c r="AQ85" s="80" t="str">
        <f>IF(基本データ!$AH85="","",DATEDIF(基本データ!$AH85,$AP$7,"y"))</f>
        <v/>
      </c>
      <c r="AR85" s="197"/>
    </row>
    <row r="86" spans="1:44">
      <c r="A86" s="93"/>
      <c r="B86" s="90"/>
      <c r="C86" s="82"/>
      <c r="D86" s="91"/>
      <c r="E86" s="91"/>
      <c r="F86" s="86"/>
      <c r="G86" s="90"/>
      <c r="H86" s="90"/>
      <c r="I86" s="90"/>
      <c r="J86" s="91"/>
      <c r="K86" s="90"/>
      <c r="L86" s="90"/>
      <c r="M86" s="97"/>
      <c r="N86" s="90"/>
      <c r="O86" s="90"/>
      <c r="P86" s="90"/>
      <c r="Q86" s="90"/>
      <c r="R86" s="90"/>
      <c r="S86" s="90"/>
      <c r="T86" s="90"/>
      <c r="U86" s="90"/>
      <c r="V86" s="90"/>
      <c r="W86" s="90"/>
      <c r="X86" s="90"/>
      <c r="Y86" s="90"/>
      <c r="Z86" s="90"/>
      <c r="AA86" s="90"/>
      <c r="AB86" s="90"/>
      <c r="AC86" s="90"/>
      <c r="AD86" s="90"/>
      <c r="AE86" s="90"/>
      <c r="AF86" s="90"/>
      <c r="AG86" s="164"/>
      <c r="AH86" s="92"/>
      <c r="AI86" s="127"/>
      <c r="AJ86" s="86"/>
      <c r="AK86" s="86"/>
      <c r="AL86" s="86"/>
      <c r="AM86" s="86"/>
      <c r="AN86" s="199"/>
      <c r="AO86" s="135"/>
      <c r="AP86" s="80" t="str">
        <f t="shared" si="2"/>
        <v/>
      </c>
      <c r="AQ86" s="80" t="str">
        <f>IF(基本データ!$AH86="","",DATEDIF(基本データ!$AH86,$AP$7,"y"))</f>
        <v/>
      </c>
      <c r="AR86" s="197"/>
    </row>
    <row r="87" spans="1:44">
      <c r="A87" s="93"/>
      <c r="B87" s="90"/>
      <c r="C87" s="82"/>
      <c r="D87" s="91"/>
      <c r="E87" s="91"/>
      <c r="F87" s="86"/>
      <c r="G87" s="90"/>
      <c r="H87" s="90"/>
      <c r="I87" s="90"/>
      <c r="J87" s="91"/>
      <c r="K87" s="90"/>
      <c r="L87" s="90"/>
      <c r="M87" s="97"/>
      <c r="N87" s="90"/>
      <c r="O87" s="90"/>
      <c r="P87" s="90"/>
      <c r="Q87" s="90"/>
      <c r="R87" s="90"/>
      <c r="S87" s="90"/>
      <c r="T87" s="90"/>
      <c r="U87" s="90"/>
      <c r="V87" s="90"/>
      <c r="W87" s="90"/>
      <c r="X87" s="90"/>
      <c r="Y87" s="90"/>
      <c r="Z87" s="90"/>
      <c r="AA87" s="90"/>
      <c r="AB87" s="90"/>
      <c r="AC87" s="90"/>
      <c r="AD87" s="90"/>
      <c r="AE87" s="90"/>
      <c r="AF87" s="90"/>
      <c r="AG87" s="164"/>
      <c r="AH87" s="92"/>
      <c r="AI87" s="127"/>
      <c r="AJ87" s="86"/>
      <c r="AK87" s="86"/>
      <c r="AL87" s="86"/>
      <c r="AM87" s="86"/>
      <c r="AN87" s="199"/>
      <c r="AO87" s="135"/>
      <c r="AP87" s="80" t="str">
        <f t="shared" si="2"/>
        <v/>
      </c>
      <c r="AQ87" s="80" t="str">
        <f>IF(基本データ!$AH87="","",DATEDIF(基本データ!$AH87,$AP$7,"y"))</f>
        <v/>
      </c>
      <c r="AR87" s="197"/>
    </row>
    <row r="88" spans="1:44">
      <c r="A88" s="93"/>
      <c r="B88" s="90"/>
      <c r="C88" s="82"/>
      <c r="D88" s="91"/>
      <c r="E88" s="91"/>
      <c r="F88" s="86"/>
      <c r="G88" s="90"/>
      <c r="H88" s="90"/>
      <c r="I88" s="90"/>
      <c r="J88" s="91"/>
      <c r="K88" s="90"/>
      <c r="L88" s="90"/>
      <c r="M88" s="97"/>
      <c r="N88" s="90"/>
      <c r="O88" s="90"/>
      <c r="P88" s="90"/>
      <c r="Q88" s="90"/>
      <c r="R88" s="90"/>
      <c r="S88" s="90"/>
      <c r="T88" s="90"/>
      <c r="U88" s="90"/>
      <c r="V88" s="90"/>
      <c r="W88" s="90"/>
      <c r="X88" s="90"/>
      <c r="Y88" s="90"/>
      <c r="Z88" s="90"/>
      <c r="AA88" s="90"/>
      <c r="AB88" s="90"/>
      <c r="AC88" s="90"/>
      <c r="AD88" s="90"/>
      <c r="AE88" s="90"/>
      <c r="AF88" s="90"/>
      <c r="AG88" s="164"/>
      <c r="AH88" s="92"/>
      <c r="AI88" s="127"/>
      <c r="AJ88" s="86"/>
      <c r="AK88" s="86"/>
      <c r="AL88" s="86"/>
      <c r="AM88" s="86"/>
      <c r="AN88" s="199"/>
      <c r="AO88" s="135"/>
      <c r="AP88" s="80" t="str">
        <f t="shared" si="2"/>
        <v/>
      </c>
      <c r="AQ88" s="80" t="str">
        <f>IF(基本データ!$AH88="","",DATEDIF(基本データ!$AH88,$AP$7,"y"))</f>
        <v/>
      </c>
      <c r="AR88" s="197"/>
    </row>
    <row r="89" spans="1:44">
      <c r="A89" s="93"/>
      <c r="B89" s="90"/>
      <c r="C89" s="82"/>
      <c r="D89" s="91"/>
      <c r="E89" s="91"/>
      <c r="F89" s="86"/>
      <c r="G89" s="90"/>
      <c r="H89" s="90"/>
      <c r="I89" s="90"/>
      <c r="J89" s="91"/>
      <c r="K89" s="90"/>
      <c r="L89" s="90"/>
      <c r="M89" s="97"/>
      <c r="N89" s="90"/>
      <c r="O89" s="90"/>
      <c r="P89" s="90"/>
      <c r="Q89" s="90"/>
      <c r="R89" s="90"/>
      <c r="S89" s="90"/>
      <c r="T89" s="90"/>
      <c r="U89" s="90"/>
      <c r="V89" s="90"/>
      <c r="W89" s="90"/>
      <c r="X89" s="90"/>
      <c r="Y89" s="90"/>
      <c r="Z89" s="90"/>
      <c r="AA89" s="90"/>
      <c r="AB89" s="90"/>
      <c r="AC89" s="90"/>
      <c r="AD89" s="90"/>
      <c r="AE89" s="90"/>
      <c r="AF89" s="90"/>
      <c r="AG89" s="164"/>
      <c r="AH89" s="92"/>
      <c r="AI89" s="127"/>
      <c r="AJ89" s="86"/>
      <c r="AK89" s="86"/>
      <c r="AL89" s="86"/>
      <c r="AM89" s="86"/>
      <c r="AN89" s="199"/>
      <c r="AO89" s="135"/>
      <c r="AP89" s="80" t="str">
        <f t="shared" si="2"/>
        <v/>
      </c>
      <c r="AQ89" s="80" t="str">
        <f>IF(基本データ!$AH89="","",DATEDIF(基本データ!$AH89,$AP$7,"y"))</f>
        <v/>
      </c>
      <c r="AR89" s="197"/>
    </row>
    <row r="90" spans="1:44">
      <c r="A90" s="93"/>
      <c r="B90" s="90"/>
      <c r="C90" s="82"/>
      <c r="D90" s="91"/>
      <c r="E90" s="91"/>
      <c r="F90" s="86"/>
      <c r="G90" s="90"/>
      <c r="H90" s="90"/>
      <c r="I90" s="90"/>
      <c r="J90" s="91"/>
      <c r="K90" s="90"/>
      <c r="L90" s="90"/>
      <c r="M90" s="97"/>
      <c r="N90" s="90"/>
      <c r="O90" s="90"/>
      <c r="P90" s="90"/>
      <c r="Q90" s="90"/>
      <c r="R90" s="90"/>
      <c r="S90" s="90"/>
      <c r="T90" s="90"/>
      <c r="U90" s="90"/>
      <c r="V90" s="90"/>
      <c r="W90" s="90"/>
      <c r="X90" s="90"/>
      <c r="Y90" s="90"/>
      <c r="Z90" s="90"/>
      <c r="AA90" s="90"/>
      <c r="AB90" s="90"/>
      <c r="AC90" s="90"/>
      <c r="AD90" s="90"/>
      <c r="AE90" s="90"/>
      <c r="AF90" s="90"/>
      <c r="AG90" s="164"/>
      <c r="AH90" s="92"/>
      <c r="AI90" s="127"/>
      <c r="AJ90" s="86"/>
      <c r="AK90" s="86"/>
      <c r="AL90" s="86"/>
      <c r="AM90" s="86"/>
      <c r="AN90" s="199"/>
      <c r="AO90" s="135"/>
      <c r="AP90" s="80" t="str">
        <f t="shared" si="2"/>
        <v/>
      </c>
      <c r="AQ90" s="80" t="str">
        <f>IF(基本データ!$AH90="","",DATEDIF(基本データ!$AH90,$AP$7,"y"))</f>
        <v/>
      </c>
      <c r="AR90" s="197"/>
    </row>
    <row r="91" spans="1:44">
      <c r="A91" s="93"/>
      <c r="B91" s="90"/>
      <c r="C91" s="82"/>
      <c r="D91" s="91"/>
      <c r="E91" s="91"/>
      <c r="F91" s="86"/>
      <c r="G91" s="90"/>
      <c r="H91" s="90"/>
      <c r="I91" s="90"/>
      <c r="J91" s="91"/>
      <c r="K91" s="90"/>
      <c r="L91" s="90"/>
      <c r="M91" s="97"/>
      <c r="N91" s="90"/>
      <c r="O91" s="90"/>
      <c r="P91" s="90"/>
      <c r="Q91" s="90"/>
      <c r="R91" s="90"/>
      <c r="S91" s="90"/>
      <c r="T91" s="90"/>
      <c r="U91" s="90"/>
      <c r="V91" s="90"/>
      <c r="W91" s="90"/>
      <c r="X91" s="90"/>
      <c r="Y91" s="90"/>
      <c r="Z91" s="90"/>
      <c r="AA91" s="90"/>
      <c r="AB91" s="90"/>
      <c r="AC91" s="90"/>
      <c r="AD91" s="90"/>
      <c r="AE91" s="90"/>
      <c r="AF91" s="90"/>
      <c r="AG91" s="164"/>
      <c r="AH91" s="92"/>
      <c r="AI91" s="127"/>
      <c r="AJ91" s="86"/>
      <c r="AK91" s="86"/>
      <c r="AL91" s="86"/>
      <c r="AM91" s="86"/>
      <c r="AN91" s="199"/>
      <c r="AO91" s="135"/>
      <c r="AP91" s="80" t="str">
        <f t="shared" si="2"/>
        <v/>
      </c>
      <c r="AQ91" s="80" t="str">
        <f>IF(基本データ!$AH91="","",DATEDIF(基本データ!$AH91,$AP$7,"y"))</f>
        <v/>
      </c>
      <c r="AR91" s="197"/>
    </row>
    <row r="92" spans="1:44">
      <c r="A92" s="93"/>
      <c r="B92" s="90"/>
      <c r="C92" s="82"/>
      <c r="D92" s="91"/>
      <c r="E92" s="91"/>
      <c r="F92" s="86"/>
      <c r="G92" s="90"/>
      <c r="H92" s="90"/>
      <c r="I92" s="90"/>
      <c r="J92" s="91"/>
      <c r="K92" s="90"/>
      <c r="L92" s="90"/>
      <c r="M92" s="97"/>
      <c r="N92" s="90"/>
      <c r="O92" s="90"/>
      <c r="P92" s="90"/>
      <c r="Q92" s="90"/>
      <c r="R92" s="90"/>
      <c r="S92" s="90"/>
      <c r="T92" s="90"/>
      <c r="U92" s="90"/>
      <c r="V92" s="90"/>
      <c r="W92" s="90"/>
      <c r="X92" s="90"/>
      <c r="Y92" s="90"/>
      <c r="Z92" s="90"/>
      <c r="AA92" s="90"/>
      <c r="AB92" s="90"/>
      <c r="AC92" s="90"/>
      <c r="AD92" s="90"/>
      <c r="AE92" s="90"/>
      <c r="AF92" s="90"/>
      <c r="AG92" s="164"/>
      <c r="AH92" s="92"/>
      <c r="AI92" s="127"/>
      <c r="AJ92" s="86"/>
      <c r="AK92" s="86"/>
      <c r="AL92" s="86"/>
      <c r="AM92" s="86"/>
      <c r="AN92" s="199"/>
      <c r="AO92" s="135"/>
      <c r="AP92" s="80" t="str">
        <f t="shared" si="2"/>
        <v/>
      </c>
      <c r="AQ92" s="80" t="str">
        <f>IF(基本データ!$AH92="","",DATEDIF(基本データ!$AH92,$AP$7,"y"))</f>
        <v/>
      </c>
      <c r="AR92" s="197"/>
    </row>
    <row r="93" spans="1:44">
      <c r="A93" s="93"/>
      <c r="B93" s="90"/>
      <c r="C93" s="82"/>
      <c r="D93" s="91"/>
      <c r="E93" s="91"/>
      <c r="F93" s="86"/>
      <c r="G93" s="90"/>
      <c r="H93" s="90"/>
      <c r="I93" s="90"/>
      <c r="J93" s="91"/>
      <c r="K93" s="90"/>
      <c r="L93" s="90"/>
      <c r="M93" s="97"/>
      <c r="N93" s="90"/>
      <c r="O93" s="90"/>
      <c r="P93" s="90"/>
      <c r="Q93" s="90"/>
      <c r="R93" s="90"/>
      <c r="S93" s="90"/>
      <c r="T93" s="90"/>
      <c r="U93" s="90"/>
      <c r="V93" s="90"/>
      <c r="W93" s="90"/>
      <c r="X93" s="90"/>
      <c r="Y93" s="90"/>
      <c r="Z93" s="90"/>
      <c r="AA93" s="90"/>
      <c r="AB93" s="90"/>
      <c r="AC93" s="90"/>
      <c r="AD93" s="90"/>
      <c r="AE93" s="90"/>
      <c r="AF93" s="90"/>
      <c r="AG93" s="164"/>
      <c r="AH93" s="92"/>
      <c r="AI93" s="127"/>
      <c r="AJ93" s="86"/>
      <c r="AK93" s="86"/>
      <c r="AL93" s="86"/>
      <c r="AM93" s="86"/>
      <c r="AN93" s="199"/>
      <c r="AO93" s="135"/>
      <c r="AP93" s="80" t="str">
        <f t="shared" si="2"/>
        <v/>
      </c>
      <c r="AQ93" s="80" t="str">
        <f>IF(基本データ!$AH93="","",DATEDIF(基本データ!$AH93,$AP$7,"y"))</f>
        <v/>
      </c>
      <c r="AR93" s="197"/>
    </row>
    <row r="94" spans="1:44">
      <c r="A94" s="93"/>
      <c r="B94" s="90"/>
      <c r="C94" s="82"/>
      <c r="D94" s="91"/>
      <c r="E94" s="91"/>
      <c r="F94" s="86"/>
      <c r="G94" s="90"/>
      <c r="H94" s="90"/>
      <c r="I94" s="90"/>
      <c r="J94" s="91"/>
      <c r="K94" s="90"/>
      <c r="L94" s="90"/>
      <c r="M94" s="97"/>
      <c r="N94" s="90"/>
      <c r="O94" s="90"/>
      <c r="P94" s="90"/>
      <c r="Q94" s="90"/>
      <c r="R94" s="90"/>
      <c r="S94" s="90"/>
      <c r="T94" s="90"/>
      <c r="U94" s="90"/>
      <c r="V94" s="90"/>
      <c r="W94" s="90"/>
      <c r="X94" s="90"/>
      <c r="Y94" s="90"/>
      <c r="Z94" s="90"/>
      <c r="AA94" s="90"/>
      <c r="AB94" s="90"/>
      <c r="AC94" s="90"/>
      <c r="AD94" s="90"/>
      <c r="AE94" s="90"/>
      <c r="AF94" s="90"/>
      <c r="AG94" s="164"/>
      <c r="AH94" s="92"/>
      <c r="AI94" s="127"/>
      <c r="AJ94" s="86"/>
      <c r="AK94" s="86"/>
      <c r="AL94" s="86"/>
      <c r="AM94" s="86"/>
      <c r="AN94" s="199"/>
      <c r="AO94" s="135"/>
      <c r="AP94" s="80" t="str">
        <f t="shared" si="2"/>
        <v/>
      </c>
      <c r="AQ94" s="80" t="str">
        <f>IF(基本データ!$AH94="","",DATEDIF(基本データ!$AH94,$AP$7,"y"))</f>
        <v/>
      </c>
      <c r="AR94" s="197"/>
    </row>
    <row r="95" spans="1:44">
      <c r="A95" s="93"/>
      <c r="B95" s="90"/>
      <c r="C95" s="82"/>
      <c r="D95" s="91"/>
      <c r="E95" s="91"/>
      <c r="F95" s="86"/>
      <c r="G95" s="90"/>
      <c r="H95" s="90"/>
      <c r="I95" s="90"/>
      <c r="J95" s="91"/>
      <c r="K95" s="90"/>
      <c r="L95" s="90"/>
      <c r="M95" s="97"/>
      <c r="N95" s="90"/>
      <c r="O95" s="90"/>
      <c r="P95" s="90"/>
      <c r="Q95" s="90"/>
      <c r="R95" s="90"/>
      <c r="S95" s="90"/>
      <c r="T95" s="90"/>
      <c r="U95" s="90"/>
      <c r="V95" s="90"/>
      <c r="W95" s="90"/>
      <c r="X95" s="90"/>
      <c r="Y95" s="90"/>
      <c r="Z95" s="90"/>
      <c r="AA95" s="90"/>
      <c r="AB95" s="90"/>
      <c r="AC95" s="90"/>
      <c r="AD95" s="90"/>
      <c r="AE95" s="90"/>
      <c r="AF95" s="90"/>
      <c r="AG95" s="164"/>
      <c r="AH95" s="92"/>
      <c r="AI95" s="127"/>
      <c r="AJ95" s="86"/>
      <c r="AK95" s="86"/>
      <c r="AL95" s="86"/>
      <c r="AM95" s="86"/>
      <c r="AN95" s="199"/>
      <c r="AO95" s="135"/>
      <c r="AP95" s="80" t="str">
        <f t="shared" si="2"/>
        <v/>
      </c>
      <c r="AQ95" s="80" t="str">
        <f>IF(基本データ!$AH95="","",DATEDIF(基本データ!$AH95,$AP$7,"y"))</f>
        <v/>
      </c>
      <c r="AR95" s="197"/>
    </row>
    <row r="96" spans="1:44">
      <c r="A96" s="93"/>
      <c r="B96" s="90"/>
      <c r="C96" s="82"/>
      <c r="D96" s="91"/>
      <c r="E96" s="91"/>
      <c r="F96" s="86"/>
      <c r="G96" s="90"/>
      <c r="H96" s="90"/>
      <c r="I96" s="90"/>
      <c r="J96" s="91"/>
      <c r="K96" s="90"/>
      <c r="L96" s="90"/>
      <c r="M96" s="97"/>
      <c r="N96" s="90"/>
      <c r="O96" s="90"/>
      <c r="P96" s="90"/>
      <c r="Q96" s="90"/>
      <c r="R96" s="90"/>
      <c r="S96" s="90"/>
      <c r="T96" s="90"/>
      <c r="U96" s="90"/>
      <c r="V96" s="90"/>
      <c r="W96" s="90"/>
      <c r="X96" s="90"/>
      <c r="Y96" s="90"/>
      <c r="Z96" s="90"/>
      <c r="AA96" s="90"/>
      <c r="AB96" s="90"/>
      <c r="AC96" s="90"/>
      <c r="AD96" s="90"/>
      <c r="AE96" s="90"/>
      <c r="AF96" s="90"/>
      <c r="AG96" s="164"/>
      <c r="AH96" s="92"/>
      <c r="AI96" s="127"/>
      <c r="AJ96" s="86"/>
      <c r="AK96" s="86"/>
      <c r="AL96" s="86"/>
      <c r="AM96" s="86"/>
      <c r="AN96" s="199"/>
      <c r="AO96" s="135"/>
      <c r="AP96" s="80" t="str">
        <f t="shared" si="2"/>
        <v/>
      </c>
      <c r="AQ96" s="80" t="str">
        <f>IF(基本データ!$AH96="","",DATEDIF(基本データ!$AH96,$AP$7,"y"))</f>
        <v/>
      </c>
      <c r="AR96" s="197"/>
    </row>
    <row r="97" spans="1:44">
      <c r="A97" s="93"/>
      <c r="B97" s="90"/>
      <c r="C97" s="82"/>
      <c r="D97" s="91"/>
      <c r="E97" s="91"/>
      <c r="F97" s="86"/>
      <c r="G97" s="90"/>
      <c r="H97" s="90"/>
      <c r="I97" s="90"/>
      <c r="J97" s="91"/>
      <c r="K97" s="90"/>
      <c r="L97" s="90"/>
      <c r="M97" s="97"/>
      <c r="N97" s="90"/>
      <c r="O97" s="90"/>
      <c r="P97" s="90"/>
      <c r="Q97" s="90"/>
      <c r="R97" s="90"/>
      <c r="S97" s="90"/>
      <c r="T97" s="90"/>
      <c r="U97" s="90"/>
      <c r="V97" s="90"/>
      <c r="W97" s="90"/>
      <c r="X97" s="90"/>
      <c r="Y97" s="90"/>
      <c r="Z97" s="90"/>
      <c r="AA97" s="90"/>
      <c r="AB97" s="90"/>
      <c r="AC97" s="90"/>
      <c r="AD97" s="90"/>
      <c r="AE97" s="90"/>
      <c r="AF97" s="90"/>
      <c r="AG97" s="164"/>
      <c r="AH97" s="92"/>
      <c r="AI97" s="127"/>
      <c r="AJ97" s="86"/>
      <c r="AK97" s="86"/>
      <c r="AL97" s="86"/>
      <c r="AM97" s="86"/>
      <c r="AN97" s="199"/>
      <c r="AO97" s="135"/>
      <c r="AP97" s="80" t="str">
        <f t="shared" si="2"/>
        <v/>
      </c>
      <c r="AQ97" s="80" t="str">
        <f>IF(基本データ!$AH97="","",DATEDIF(基本データ!$AH97,$AP$7,"y"))</f>
        <v/>
      </c>
      <c r="AR97" s="197"/>
    </row>
    <row r="98" spans="1:44">
      <c r="A98" s="93"/>
      <c r="B98" s="90"/>
      <c r="C98" s="82"/>
      <c r="D98" s="91"/>
      <c r="E98" s="91"/>
      <c r="F98" s="86"/>
      <c r="G98" s="90"/>
      <c r="H98" s="90"/>
      <c r="I98" s="90"/>
      <c r="J98" s="91"/>
      <c r="K98" s="90"/>
      <c r="L98" s="90"/>
      <c r="M98" s="97"/>
      <c r="N98" s="90"/>
      <c r="O98" s="90"/>
      <c r="P98" s="90"/>
      <c r="Q98" s="90"/>
      <c r="R98" s="90"/>
      <c r="S98" s="90"/>
      <c r="T98" s="90"/>
      <c r="U98" s="90"/>
      <c r="V98" s="90"/>
      <c r="W98" s="90"/>
      <c r="X98" s="90"/>
      <c r="Y98" s="90"/>
      <c r="Z98" s="90"/>
      <c r="AA98" s="90"/>
      <c r="AB98" s="90"/>
      <c r="AC98" s="90"/>
      <c r="AD98" s="90"/>
      <c r="AE98" s="90"/>
      <c r="AF98" s="90"/>
      <c r="AG98" s="164"/>
      <c r="AH98" s="92"/>
      <c r="AI98" s="127"/>
      <c r="AJ98" s="86"/>
      <c r="AK98" s="86"/>
      <c r="AL98" s="86"/>
      <c r="AM98" s="86"/>
      <c r="AN98" s="199"/>
      <c r="AO98" s="135"/>
      <c r="AP98" s="80" t="str">
        <f t="shared" si="2"/>
        <v/>
      </c>
      <c r="AQ98" s="80" t="str">
        <f>IF(基本データ!$AH98="","",DATEDIF(基本データ!$AH98,$AP$7,"y"))</f>
        <v/>
      </c>
      <c r="AR98" s="197"/>
    </row>
    <row r="99" spans="1:44">
      <c r="A99" s="93"/>
      <c r="B99" s="90"/>
      <c r="C99" s="82"/>
      <c r="D99" s="91"/>
      <c r="E99" s="91"/>
      <c r="F99" s="86"/>
      <c r="G99" s="90"/>
      <c r="H99" s="90"/>
      <c r="I99" s="90"/>
      <c r="J99" s="91"/>
      <c r="K99" s="90"/>
      <c r="L99" s="90"/>
      <c r="M99" s="97"/>
      <c r="N99" s="90"/>
      <c r="O99" s="90"/>
      <c r="P99" s="90"/>
      <c r="Q99" s="90"/>
      <c r="R99" s="90"/>
      <c r="S99" s="90"/>
      <c r="T99" s="90"/>
      <c r="U99" s="90"/>
      <c r="V99" s="90"/>
      <c r="W99" s="90"/>
      <c r="X99" s="90"/>
      <c r="Y99" s="90"/>
      <c r="Z99" s="90"/>
      <c r="AA99" s="90"/>
      <c r="AB99" s="90"/>
      <c r="AC99" s="90"/>
      <c r="AD99" s="90"/>
      <c r="AE99" s="90"/>
      <c r="AF99" s="90"/>
      <c r="AG99" s="164"/>
      <c r="AH99" s="92"/>
      <c r="AI99" s="127"/>
      <c r="AJ99" s="86"/>
      <c r="AK99" s="86"/>
      <c r="AL99" s="86"/>
      <c r="AM99" s="86"/>
      <c r="AN99" s="199"/>
      <c r="AO99" s="135"/>
      <c r="AP99" s="80" t="str">
        <f t="shared" si="2"/>
        <v/>
      </c>
      <c r="AQ99" s="80" t="str">
        <f>IF(基本データ!$AH99="","",DATEDIF(基本データ!$AH99,$AP$7,"y"))</f>
        <v/>
      </c>
      <c r="AR99" s="197"/>
    </row>
    <row r="100" spans="1:44">
      <c r="A100" s="93"/>
      <c r="B100" s="90"/>
      <c r="C100" s="82"/>
      <c r="D100" s="91"/>
      <c r="E100" s="91"/>
      <c r="F100" s="86"/>
      <c r="G100" s="90"/>
      <c r="H100" s="90"/>
      <c r="I100" s="90"/>
      <c r="J100" s="91"/>
      <c r="K100" s="90"/>
      <c r="L100" s="90"/>
      <c r="M100" s="97"/>
      <c r="N100" s="90"/>
      <c r="O100" s="90"/>
      <c r="P100" s="90"/>
      <c r="Q100" s="90"/>
      <c r="R100" s="90"/>
      <c r="S100" s="90"/>
      <c r="T100" s="90"/>
      <c r="U100" s="90"/>
      <c r="V100" s="90"/>
      <c r="W100" s="90"/>
      <c r="X100" s="90"/>
      <c r="Y100" s="90"/>
      <c r="Z100" s="90"/>
      <c r="AA100" s="90"/>
      <c r="AB100" s="90"/>
      <c r="AC100" s="90"/>
      <c r="AD100" s="90"/>
      <c r="AE100" s="90"/>
      <c r="AF100" s="90"/>
      <c r="AG100" s="164"/>
      <c r="AH100" s="92"/>
      <c r="AI100" s="127"/>
      <c r="AJ100" s="86"/>
      <c r="AK100" s="86"/>
      <c r="AL100" s="86"/>
      <c r="AM100" s="86"/>
      <c r="AN100" s="199"/>
      <c r="AO100" s="135"/>
      <c r="AP100" s="80" t="str">
        <f t="shared" si="2"/>
        <v/>
      </c>
      <c r="AQ100" s="80" t="str">
        <f>IF(基本データ!$AH100="","",DATEDIF(基本データ!$AH100,$AP$7,"y"))</f>
        <v/>
      </c>
      <c r="AR100" s="197"/>
    </row>
    <row r="101" spans="1:44">
      <c r="A101" s="93"/>
      <c r="B101" s="90"/>
      <c r="C101" s="82"/>
      <c r="D101" s="91"/>
      <c r="E101" s="91"/>
      <c r="F101" s="86"/>
      <c r="G101" s="90"/>
      <c r="H101" s="90"/>
      <c r="I101" s="90"/>
      <c r="J101" s="91"/>
      <c r="K101" s="90"/>
      <c r="L101" s="90"/>
      <c r="M101" s="97"/>
      <c r="N101" s="90"/>
      <c r="O101" s="90"/>
      <c r="P101" s="90"/>
      <c r="Q101" s="90"/>
      <c r="R101" s="90"/>
      <c r="S101" s="90"/>
      <c r="T101" s="90"/>
      <c r="U101" s="90"/>
      <c r="V101" s="90"/>
      <c r="W101" s="90"/>
      <c r="X101" s="90"/>
      <c r="Y101" s="90"/>
      <c r="Z101" s="90"/>
      <c r="AA101" s="90"/>
      <c r="AB101" s="90"/>
      <c r="AC101" s="90"/>
      <c r="AD101" s="90"/>
      <c r="AE101" s="90"/>
      <c r="AF101" s="90"/>
      <c r="AG101" s="164"/>
      <c r="AH101" s="92"/>
      <c r="AI101" s="127"/>
      <c r="AJ101" s="86"/>
      <c r="AK101" s="86"/>
      <c r="AL101" s="86"/>
      <c r="AM101" s="86"/>
      <c r="AN101" s="199"/>
      <c r="AO101" s="135"/>
      <c r="AP101" s="80" t="str">
        <f t="shared" si="2"/>
        <v/>
      </c>
      <c r="AQ101" s="80" t="str">
        <f>IF(基本データ!$AH101="","",DATEDIF(基本データ!$AH101,$AP$7,"y"))</f>
        <v/>
      </c>
      <c r="AR101" s="197"/>
    </row>
    <row r="102" spans="1:44">
      <c r="A102" s="93"/>
      <c r="B102" s="90"/>
      <c r="C102" s="82"/>
      <c r="D102" s="91"/>
      <c r="E102" s="91"/>
      <c r="F102" s="86"/>
      <c r="G102" s="90"/>
      <c r="H102" s="90"/>
      <c r="I102" s="90"/>
      <c r="J102" s="91"/>
      <c r="K102" s="90"/>
      <c r="L102" s="90"/>
      <c r="M102" s="97"/>
      <c r="N102" s="90"/>
      <c r="O102" s="90"/>
      <c r="P102" s="90"/>
      <c r="Q102" s="90"/>
      <c r="R102" s="90"/>
      <c r="S102" s="90"/>
      <c r="T102" s="90"/>
      <c r="U102" s="90"/>
      <c r="V102" s="90"/>
      <c r="W102" s="90"/>
      <c r="X102" s="90"/>
      <c r="Y102" s="90"/>
      <c r="Z102" s="90"/>
      <c r="AA102" s="90"/>
      <c r="AB102" s="90"/>
      <c r="AC102" s="90"/>
      <c r="AD102" s="90"/>
      <c r="AE102" s="90"/>
      <c r="AF102" s="90"/>
      <c r="AG102" s="164"/>
      <c r="AH102" s="92"/>
      <c r="AI102" s="127"/>
      <c r="AJ102" s="86"/>
      <c r="AK102" s="86"/>
      <c r="AL102" s="86"/>
      <c r="AM102" s="86"/>
      <c r="AN102" s="199"/>
      <c r="AO102" s="135"/>
      <c r="AP102" s="80" t="str">
        <f t="shared" si="2"/>
        <v/>
      </c>
      <c r="AQ102" s="80" t="str">
        <f>IF(基本データ!$AH102="","",DATEDIF(基本データ!$AH102,$AP$7,"y"))</f>
        <v/>
      </c>
      <c r="AR102" s="197"/>
    </row>
    <row r="103" spans="1:44">
      <c r="A103" s="93"/>
      <c r="B103" s="90"/>
      <c r="C103" s="82"/>
      <c r="D103" s="91"/>
      <c r="E103" s="91"/>
      <c r="F103" s="86"/>
      <c r="G103" s="90"/>
      <c r="H103" s="90"/>
      <c r="I103" s="90"/>
      <c r="J103" s="91"/>
      <c r="K103" s="90"/>
      <c r="L103" s="90"/>
      <c r="M103" s="97"/>
      <c r="N103" s="90"/>
      <c r="O103" s="90"/>
      <c r="P103" s="90"/>
      <c r="Q103" s="90"/>
      <c r="R103" s="90"/>
      <c r="S103" s="90"/>
      <c r="T103" s="90"/>
      <c r="U103" s="90"/>
      <c r="V103" s="90"/>
      <c r="W103" s="90"/>
      <c r="X103" s="90"/>
      <c r="Y103" s="90"/>
      <c r="Z103" s="90"/>
      <c r="AA103" s="90"/>
      <c r="AB103" s="90"/>
      <c r="AC103" s="90"/>
      <c r="AD103" s="90"/>
      <c r="AE103" s="90"/>
      <c r="AF103" s="90"/>
      <c r="AG103" s="164"/>
      <c r="AH103" s="92"/>
      <c r="AI103" s="127"/>
      <c r="AJ103" s="86"/>
      <c r="AK103" s="86"/>
      <c r="AL103" s="86"/>
      <c r="AM103" s="86"/>
      <c r="AN103" s="199"/>
      <c r="AO103" s="135"/>
      <c r="AP103" s="80" t="str">
        <f t="shared" si="2"/>
        <v/>
      </c>
      <c r="AQ103" s="80" t="str">
        <f>IF(基本データ!$AH103="","",DATEDIF(基本データ!$AH103,$AP$7,"y"))</f>
        <v/>
      </c>
      <c r="AR103" s="197"/>
    </row>
    <row r="104" spans="1:44">
      <c r="A104" s="93"/>
      <c r="B104" s="90"/>
      <c r="C104" s="82"/>
      <c r="D104" s="91"/>
      <c r="E104" s="91"/>
      <c r="F104" s="86"/>
      <c r="G104" s="90"/>
      <c r="H104" s="90"/>
      <c r="I104" s="90"/>
      <c r="J104" s="91"/>
      <c r="K104" s="90"/>
      <c r="L104" s="90"/>
      <c r="M104" s="97"/>
      <c r="N104" s="90"/>
      <c r="O104" s="90"/>
      <c r="P104" s="90"/>
      <c r="Q104" s="90"/>
      <c r="R104" s="90"/>
      <c r="S104" s="90"/>
      <c r="T104" s="90"/>
      <c r="U104" s="90"/>
      <c r="V104" s="90"/>
      <c r="W104" s="90"/>
      <c r="X104" s="90"/>
      <c r="Y104" s="90"/>
      <c r="Z104" s="90"/>
      <c r="AA104" s="90"/>
      <c r="AB104" s="90"/>
      <c r="AC104" s="90"/>
      <c r="AD104" s="90"/>
      <c r="AE104" s="90"/>
      <c r="AF104" s="90"/>
      <c r="AG104" s="164"/>
      <c r="AH104" s="92"/>
      <c r="AI104" s="127"/>
      <c r="AJ104" s="86"/>
      <c r="AK104" s="86"/>
      <c r="AL104" s="86"/>
      <c r="AM104" s="86"/>
      <c r="AN104" s="199"/>
      <c r="AO104" s="135"/>
      <c r="AP104" s="80" t="str">
        <f t="shared" si="2"/>
        <v/>
      </c>
      <c r="AQ104" s="80" t="str">
        <f>IF(基本データ!$AH104="","",DATEDIF(基本データ!$AH104,$AP$7,"y"))</f>
        <v/>
      </c>
      <c r="AR104" s="197"/>
    </row>
    <row r="105" spans="1:44">
      <c r="A105" s="93"/>
      <c r="B105" s="90"/>
      <c r="C105" s="82"/>
      <c r="D105" s="91"/>
      <c r="E105" s="91"/>
      <c r="F105" s="86"/>
      <c r="G105" s="90"/>
      <c r="H105" s="90"/>
      <c r="I105" s="90"/>
      <c r="J105" s="91"/>
      <c r="K105" s="90"/>
      <c r="L105" s="90"/>
      <c r="M105" s="97"/>
      <c r="N105" s="90"/>
      <c r="O105" s="90"/>
      <c r="P105" s="90"/>
      <c r="Q105" s="90"/>
      <c r="R105" s="90"/>
      <c r="S105" s="90"/>
      <c r="T105" s="90"/>
      <c r="U105" s="90"/>
      <c r="V105" s="90"/>
      <c r="W105" s="90"/>
      <c r="X105" s="90"/>
      <c r="Y105" s="90"/>
      <c r="Z105" s="90"/>
      <c r="AA105" s="90"/>
      <c r="AB105" s="90"/>
      <c r="AC105" s="90"/>
      <c r="AD105" s="90"/>
      <c r="AE105" s="90"/>
      <c r="AF105" s="90"/>
      <c r="AG105" s="164"/>
      <c r="AH105" s="92"/>
      <c r="AI105" s="127"/>
      <c r="AJ105" s="86"/>
      <c r="AK105" s="86"/>
      <c r="AL105" s="86"/>
      <c r="AM105" s="86"/>
      <c r="AN105" s="199"/>
      <c r="AO105" s="135"/>
      <c r="AP105" s="80" t="str">
        <f t="shared" si="2"/>
        <v/>
      </c>
      <c r="AQ105" s="80" t="str">
        <f>IF(基本データ!$AH105="","",DATEDIF(基本データ!$AH105,$AP$7,"y"))</f>
        <v/>
      </c>
      <c r="AR105" s="197"/>
    </row>
    <row r="106" spans="1:44">
      <c r="A106" s="93"/>
      <c r="B106" s="90"/>
      <c r="C106" s="82"/>
      <c r="D106" s="91"/>
      <c r="E106" s="91"/>
      <c r="F106" s="86"/>
      <c r="G106" s="90"/>
      <c r="H106" s="90"/>
      <c r="I106" s="90"/>
      <c r="J106" s="91"/>
      <c r="K106" s="90"/>
      <c r="L106" s="90"/>
      <c r="M106" s="97"/>
      <c r="N106" s="90"/>
      <c r="O106" s="90"/>
      <c r="P106" s="90"/>
      <c r="Q106" s="90"/>
      <c r="R106" s="90"/>
      <c r="S106" s="90"/>
      <c r="T106" s="90"/>
      <c r="U106" s="90"/>
      <c r="V106" s="90"/>
      <c r="W106" s="90"/>
      <c r="X106" s="90"/>
      <c r="Y106" s="90"/>
      <c r="Z106" s="90"/>
      <c r="AA106" s="90"/>
      <c r="AB106" s="90"/>
      <c r="AC106" s="90"/>
      <c r="AD106" s="90"/>
      <c r="AE106" s="90"/>
      <c r="AF106" s="90"/>
      <c r="AG106" s="164"/>
      <c r="AH106" s="92"/>
      <c r="AI106" s="127"/>
      <c r="AJ106" s="86"/>
      <c r="AK106" s="86"/>
      <c r="AL106" s="86"/>
      <c r="AM106" s="86"/>
      <c r="AN106" s="199"/>
      <c r="AO106" s="135"/>
      <c r="AP106" s="80" t="str">
        <f t="shared" si="2"/>
        <v/>
      </c>
      <c r="AQ106" s="80" t="str">
        <f>IF(基本データ!$AH106="","",DATEDIF(基本データ!$AH106,$AP$7,"y"))</f>
        <v/>
      </c>
      <c r="AR106" s="197"/>
    </row>
    <row r="107" spans="1:44">
      <c r="A107" s="93"/>
      <c r="B107" s="90"/>
      <c r="C107" s="82"/>
      <c r="D107" s="91"/>
      <c r="E107" s="91"/>
      <c r="F107" s="86"/>
      <c r="G107" s="90"/>
      <c r="H107" s="90"/>
      <c r="I107" s="90"/>
      <c r="J107" s="91"/>
      <c r="K107" s="90"/>
      <c r="L107" s="90"/>
      <c r="M107" s="97"/>
      <c r="N107" s="90"/>
      <c r="O107" s="90"/>
      <c r="P107" s="90"/>
      <c r="Q107" s="90"/>
      <c r="R107" s="90"/>
      <c r="S107" s="90"/>
      <c r="T107" s="90"/>
      <c r="U107" s="90"/>
      <c r="V107" s="90"/>
      <c r="W107" s="90"/>
      <c r="X107" s="90"/>
      <c r="Y107" s="90"/>
      <c r="Z107" s="90"/>
      <c r="AA107" s="90"/>
      <c r="AB107" s="90"/>
      <c r="AC107" s="90"/>
      <c r="AD107" s="90"/>
      <c r="AE107" s="90"/>
      <c r="AF107" s="90"/>
      <c r="AG107" s="164"/>
      <c r="AH107" s="92"/>
      <c r="AI107" s="127"/>
      <c r="AJ107" s="86"/>
      <c r="AK107" s="86"/>
      <c r="AL107" s="86"/>
      <c r="AM107" s="86"/>
      <c r="AN107" s="199"/>
      <c r="AO107" s="135"/>
      <c r="AP107" s="80" t="str">
        <f t="shared" si="2"/>
        <v/>
      </c>
      <c r="AQ107" s="80" t="str">
        <f>IF(基本データ!$AH107="","",DATEDIF(基本データ!$AH107,$AP$7,"y"))</f>
        <v/>
      </c>
      <c r="AR107" s="197"/>
    </row>
    <row r="108" spans="1:44">
      <c r="A108" s="93"/>
      <c r="B108" s="90"/>
      <c r="C108" s="82"/>
      <c r="D108" s="91"/>
      <c r="E108" s="91"/>
      <c r="F108" s="86"/>
      <c r="G108" s="90"/>
      <c r="H108" s="90"/>
      <c r="I108" s="90"/>
      <c r="J108" s="91"/>
      <c r="K108" s="90"/>
      <c r="L108" s="90"/>
      <c r="M108" s="97"/>
      <c r="N108" s="90"/>
      <c r="O108" s="90"/>
      <c r="P108" s="90"/>
      <c r="Q108" s="90"/>
      <c r="R108" s="90"/>
      <c r="S108" s="90"/>
      <c r="T108" s="90"/>
      <c r="U108" s="90"/>
      <c r="V108" s="90"/>
      <c r="W108" s="90"/>
      <c r="X108" s="90"/>
      <c r="Y108" s="90"/>
      <c r="Z108" s="90"/>
      <c r="AA108" s="90"/>
      <c r="AB108" s="90"/>
      <c r="AC108" s="90"/>
      <c r="AD108" s="90"/>
      <c r="AE108" s="90"/>
      <c r="AF108" s="90"/>
      <c r="AG108" s="164"/>
      <c r="AH108" s="92"/>
      <c r="AI108" s="127"/>
      <c r="AJ108" s="86"/>
      <c r="AK108" s="86"/>
      <c r="AL108" s="86"/>
      <c r="AM108" s="86"/>
      <c r="AN108" s="199"/>
      <c r="AO108" s="135"/>
      <c r="AP108" s="80" t="str">
        <f t="shared" si="2"/>
        <v/>
      </c>
      <c r="AQ108" s="80" t="str">
        <f>IF(基本データ!$AH108="","",DATEDIF(基本データ!$AH108,$AP$7,"y"))</f>
        <v/>
      </c>
      <c r="AR108" s="197"/>
    </row>
    <row r="109" spans="1:44">
      <c r="A109" s="93"/>
      <c r="B109" s="90"/>
      <c r="C109" s="82"/>
      <c r="D109" s="91"/>
      <c r="E109" s="91"/>
      <c r="F109" s="86"/>
      <c r="G109" s="90"/>
      <c r="H109" s="90"/>
      <c r="I109" s="90"/>
      <c r="J109" s="91"/>
      <c r="K109" s="90"/>
      <c r="L109" s="90"/>
      <c r="M109" s="97"/>
      <c r="N109" s="90"/>
      <c r="O109" s="90"/>
      <c r="P109" s="90"/>
      <c r="Q109" s="90"/>
      <c r="R109" s="90"/>
      <c r="S109" s="90"/>
      <c r="T109" s="90"/>
      <c r="U109" s="90"/>
      <c r="V109" s="90"/>
      <c r="W109" s="90"/>
      <c r="X109" s="90"/>
      <c r="Y109" s="90"/>
      <c r="Z109" s="90"/>
      <c r="AA109" s="90"/>
      <c r="AB109" s="90"/>
      <c r="AC109" s="90"/>
      <c r="AD109" s="90"/>
      <c r="AE109" s="90"/>
      <c r="AF109" s="90"/>
      <c r="AG109" s="164"/>
      <c r="AH109" s="92"/>
      <c r="AI109" s="127"/>
      <c r="AJ109" s="86"/>
      <c r="AK109" s="86"/>
      <c r="AL109" s="86"/>
      <c r="AM109" s="86"/>
      <c r="AN109" s="199"/>
      <c r="AO109" s="135"/>
      <c r="AP109" s="80" t="str">
        <f t="shared" si="2"/>
        <v/>
      </c>
      <c r="AQ109" s="80" t="str">
        <f>IF(基本データ!$AH109="","",DATEDIF(基本データ!$AH109,$AP$7,"y"))</f>
        <v/>
      </c>
      <c r="AR109" s="197"/>
    </row>
    <row r="110" spans="1:44">
      <c r="A110" s="93"/>
      <c r="B110" s="90"/>
      <c r="C110" s="82"/>
      <c r="D110" s="91"/>
      <c r="E110" s="91"/>
      <c r="F110" s="86"/>
      <c r="G110" s="90"/>
      <c r="H110" s="90"/>
      <c r="I110" s="90"/>
      <c r="J110" s="91"/>
      <c r="K110" s="90"/>
      <c r="L110" s="90"/>
      <c r="M110" s="97"/>
      <c r="N110" s="90"/>
      <c r="O110" s="90"/>
      <c r="P110" s="90"/>
      <c r="Q110" s="90"/>
      <c r="R110" s="90"/>
      <c r="S110" s="90"/>
      <c r="T110" s="90"/>
      <c r="U110" s="90"/>
      <c r="V110" s="90"/>
      <c r="W110" s="90"/>
      <c r="X110" s="90"/>
      <c r="Y110" s="90"/>
      <c r="Z110" s="90"/>
      <c r="AA110" s="90"/>
      <c r="AB110" s="90"/>
      <c r="AC110" s="90"/>
      <c r="AD110" s="90"/>
      <c r="AE110" s="90"/>
      <c r="AF110" s="90"/>
      <c r="AG110" s="164"/>
      <c r="AH110" s="92"/>
      <c r="AI110" s="127"/>
      <c r="AJ110" s="86"/>
      <c r="AK110" s="86"/>
      <c r="AL110" s="86"/>
      <c r="AM110" s="86"/>
      <c r="AN110" s="199"/>
      <c r="AO110" s="135"/>
      <c r="AP110" s="80" t="str">
        <f t="shared" si="2"/>
        <v/>
      </c>
      <c r="AQ110" s="80" t="str">
        <f>IF(基本データ!$AH110="","",DATEDIF(基本データ!$AH110,$AP$7,"y"))</f>
        <v/>
      </c>
      <c r="AR110" s="197"/>
    </row>
  </sheetData>
  <sheetProtection algorithmName="SHA-512" hashValue="9HPBnoAjrDYUoRt0GFNMtWQqQI05t/YimT1xUYR36078SMHEJOFXh2iKOov+r8B8PNDtwp4aFMlET1uXOmLVaA==" saltValue="ZrGVjMYwLly2o1r3a2XTEw==" spinCount="100000" sheet="1" selectLockedCells="1"/>
  <mergeCells count="29">
    <mergeCell ref="AR9:AR10"/>
    <mergeCell ref="AP9:AP10"/>
    <mergeCell ref="AQ9:AQ10"/>
    <mergeCell ref="B9:B10"/>
    <mergeCell ref="H9:H10"/>
    <mergeCell ref="I9:I10"/>
    <mergeCell ref="J9:J10"/>
    <mergeCell ref="K9:K10"/>
    <mergeCell ref="L9:L10"/>
    <mergeCell ref="AO9:AO10"/>
    <mergeCell ref="M9:M10"/>
    <mergeCell ref="G9:G10"/>
    <mergeCell ref="AJ9:AJ10"/>
    <mergeCell ref="AF9:AF10"/>
    <mergeCell ref="AN9:AN10"/>
    <mergeCell ref="AH9:AH10"/>
    <mergeCell ref="A9:A10"/>
    <mergeCell ref="C9:C10"/>
    <mergeCell ref="D9:D10"/>
    <mergeCell ref="E9:E10"/>
    <mergeCell ref="F9:F10"/>
    <mergeCell ref="AI9:AI10"/>
    <mergeCell ref="AK9:AK10"/>
    <mergeCell ref="AM9:AM10"/>
    <mergeCell ref="N9:S9"/>
    <mergeCell ref="T9:Y9"/>
    <mergeCell ref="Z9:AE9"/>
    <mergeCell ref="AG9:AG10"/>
    <mergeCell ref="AL9:AL10"/>
  </mergeCells>
  <phoneticPr fontId="3"/>
  <dataValidations xWindow="868" yWindow="521" count="10">
    <dataValidation imeMode="halfAlpha" allowBlank="1" showInputMessage="1" showErrorMessage="1" sqref="AH34:AH35" xr:uid="{00000000-0002-0000-0000-000000000000}"/>
    <dataValidation type="list" allowBlank="1" showInputMessage="1" promptTitle="健康保険種類" prompt="加入している健康保険の種類を選んでください。_x000a_健康保険組合．協会けんぽ．建設国保．国民健康保険．_x000a_適用除外(※後期高齢者の場合、日雇い労働者、アルバイト等)" sqref="AI11" xr:uid="{00000000-0002-0000-0000-000001000000}">
      <formula1>"健康保険組合,協会けんぽ,建設国保,国民健康保険,適用除外"</formula1>
    </dataValidation>
    <dataValidation type="list" allowBlank="1" promptTitle="健康保険種類" prompt="加入している健康保険の種類を選んでください。_x000a_健康保険組合．協会けんぽ．建設国保．国民健康保険．_x000a_適用除外(※後期高齢者の場合、日雇い労働者、アルバイト等)" sqref="AI51:AI110" xr:uid="{00000000-0002-0000-0000-000002000000}">
      <formula1>"健康保険組合,協会けんぽ,兼摂国保,国民健康保険,適用除外"</formula1>
    </dataValidation>
    <dataValidation type="list" allowBlank="1" showInputMessage="1" promptTitle="年金保険の種類" prompt="ドロップダウンリストから_x000a_選んでください。_x000a_厚生年金．国民年金．受給者．_x000a_" sqref="AK11" xr:uid="{00000000-0002-0000-0000-000003000000}">
      <formula1>"厚生年金,国民年金,受給者"</formula1>
    </dataValidation>
    <dataValidation type="list" allowBlank="1" promptTitle="健康保険種類" prompt="加入している健康保険の種類を選んでください。_x000a_健康保険組合．協会けんぽ．建設国保．国民健康保険．_x000a_適用除外(※後期高齢者の場合、日雇い労働者、アルバイト等)" sqref="AI12:AI50" xr:uid="{00000000-0002-0000-0000-000004000000}">
      <formula1>"健康保険組合,協会けんぽ,建設国保,国民健康保険,適用除外"</formula1>
    </dataValidation>
    <dataValidation type="list" allowBlank="1" promptTitle="年金保険の種類" prompt="厚生年金．国民年金．受給者．_x000a_から選んでください。" sqref="AK12:AK50" xr:uid="{00000000-0002-0000-0000-000005000000}">
      <formula1>"厚生年金,国民年金,受給者"</formula1>
    </dataValidation>
    <dataValidation type="list" allowBlank="1" showInputMessage="1" promptTitle="雇用保険の種類" prompt="ドロップダウンリストから_x000a_いづれかを選んでください。_x000a_空白(通常の作業員の場合)_x000a_日雇保険(日雇い労働被保険者の場合)_x000a_適用除外(事業主やその親族)" sqref="AM11 AM41:AM50" xr:uid="{00000000-0002-0000-0000-000006000000}">
      <formula1>"　　,日雇保険,適用除外"</formula1>
    </dataValidation>
    <dataValidation type="list" allowBlank="1" promptTitle="雇用保険の種類" prompt="いづれかを選んでください。_x000a_空白(通常の作業員の場合)_x000a_雇用保険(日雇い労働被保険者の場合)_x000a_適用除外(事業主やその親族)" sqref="AM12:AM40" xr:uid="{00000000-0002-0000-0000-000007000000}">
      <formula1>"　　,日雇保険,適用除外"</formula1>
    </dataValidation>
    <dataValidation type="list" allowBlank="1" showInputMessage="1" showErrorMessage="1" promptTitle="建退共加入の有無" prompt="ドロップダウンリストから_x000a_選んでください。_x000a_有_x000a_無" sqref="AO11" xr:uid="{00000000-0002-0000-0000-000008000000}">
      <formula1>"有,無,　"</formula1>
    </dataValidation>
    <dataValidation type="list" allowBlank="1" showInputMessage="1" showErrorMessage="1" sqref="AO12:AO110" xr:uid="{00000000-0002-0000-0000-000009000000}">
      <formula1>"有,無,　"</formula1>
    </dataValidation>
  </dataValidations>
  <pageMargins left="0.75" right="0.75" top="1" bottom="1" header="0.51200000000000001" footer="0.51200000000000001"/>
  <pageSetup paperSize="9" orientation="portrait" horizontalDpi="360" verticalDpi="36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200"/>
  <sheetViews>
    <sheetView tabSelected="1" workbookViewId="0">
      <selection activeCell="C11" sqref="C11"/>
    </sheetView>
  </sheetViews>
  <sheetFormatPr defaultRowHeight="13.2"/>
  <cols>
    <col min="1" max="1" width="13.44140625" customWidth="1"/>
    <col min="3" max="3" width="18" customWidth="1"/>
    <col min="12" max="12" width="2.44140625" customWidth="1"/>
  </cols>
  <sheetData>
    <row r="1" spans="1:11">
      <c r="A1" s="31" t="s">
        <v>147</v>
      </c>
      <c r="B1" s="32" t="s">
        <v>148</v>
      </c>
      <c r="C1" s="31" t="s">
        <v>149</v>
      </c>
    </row>
    <row r="2" spans="1:11">
      <c r="C2" t="s">
        <v>150</v>
      </c>
    </row>
    <row r="4" spans="1:11">
      <c r="B4" s="32" t="s">
        <v>151</v>
      </c>
      <c r="C4" s="31" t="s">
        <v>152</v>
      </c>
    </row>
    <row r="5" spans="1:11">
      <c r="C5" t="s">
        <v>576</v>
      </c>
    </row>
    <row r="6" spans="1:11">
      <c r="C6" t="s">
        <v>351</v>
      </c>
    </row>
    <row r="7" spans="1:11">
      <c r="C7" s="200" t="s">
        <v>672</v>
      </c>
      <c r="F7" s="224">
        <v>44731</v>
      </c>
      <c r="G7" s="224"/>
    </row>
    <row r="10" spans="1:11" ht="13.8" thickBot="1">
      <c r="B10" t="s">
        <v>350</v>
      </c>
    </row>
    <row r="11" spans="1:11" ht="13.8" thickBot="1">
      <c r="B11" t="s">
        <v>117</v>
      </c>
      <c r="C11" s="34" t="s">
        <v>497</v>
      </c>
      <c r="E11" s="32" t="s">
        <v>153</v>
      </c>
      <c r="F11" s="31" t="s">
        <v>154</v>
      </c>
    </row>
    <row r="12" spans="1:11">
      <c r="B12" t="s">
        <v>118</v>
      </c>
      <c r="C12" s="35" t="s">
        <v>201</v>
      </c>
      <c r="E12" t="s">
        <v>17</v>
      </c>
      <c r="G12" s="218" t="s">
        <v>159</v>
      </c>
      <c r="H12" s="219"/>
      <c r="I12" s="219"/>
      <c r="J12" s="219"/>
      <c r="K12" s="220"/>
    </row>
    <row r="13" spans="1:11" ht="13.8" thickBot="1">
      <c r="B13" t="s">
        <v>119</v>
      </c>
      <c r="C13" s="35" t="s">
        <v>202</v>
      </c>
      <c r="E13" t="s">
        <v>495</v>
      </c>
      <c r="G13" s="221"/>
      <c r="H13" s="222"/>
      <c r="I13" s="222"/>
      <c r="J13" s="222"/>
      <c r="K13" s="223"/>
    </row>
    <row r="14" spans="1:11" ht="13.8" thickBot="1">
      <c r="B14" t="s">
        <v>120</v>
      </c>
      <c r="C14" s="35" t="s">
        <v>203</v>
      </c>
    </row>
    <row r="15" spans="1:11" ht="13.8" thickBot="1">
      <c r="B15" t="s">
        <v>121</v>
      </c>
      <c r="C15" s="35" t="s">
        <v>204</v>
      </c>
      <c r="E15" t="s">
        <v>30</v>
      </c>
      <c r="G15" s="228" t="s">
        <v>160</v>
      </c>
      <c r="H15" s="229"/>
      <c r="I15" s="229"/>
      <c r="J15" s="229"/>
      <c r="K15" s="230"/>
    </row>
    <row r="16" spans="1:11" ht="13.8" thickBot="1">
      <c r="B16" t="s">
        <v>122</v>
      </c>
      <c r="C16" s="35" t="s">
        <v>205</v>
      </c>
    </row>
    <row r="17" spans="2:13" ht="13.8" thickBot="1">
      <c r="B17" t="s">
        <v>123</v>
      </c>
      <c r="C17" s="35" t="s">
        <v>206</v>
      </c>
      <c r="E17" t="s">
        <v>155</v>
      </c>
      <c r="G17" s="231">
        <v>45056</v>
      </c>
      <c r="H17" s="232"/>
      <c r="I17" s="232"/>
      <c r="J17" s="232"/>
      <c r="K17" s="233"/>
    </row>
    <row r="18" spans="2:13">
      <c r="B18" t="s">
        <v>124</v>
      </c>
      <c r="C18" s="35" t="s">
        <v>207</v>
      </c>
      <c r="G18" t="s">
        <v>391</v>
      </c>
    </row>
    <row r="19" spans="2:13" ht="13.8" thickBot="1">
      <c r="B19" t="s">
        <v>125</v>
      </c>
      <c r="C19" s="35" t="s">
        <v>208</v>
      </c>
    </row>
    <row r="20" spans="2:13" ht="13.8" thickBot="1">
      <c r="B20" t="s">
        <v>126</v>
      </c>
      <c r="C20" s="35" t="s">
        <v>209</v>
      </c>
      <c r="E20" t="s">
        <v>156</v>
      </c>
      <c r="G20" s="231"/>
      <c r="H20" s="232"/>
      <c r="I20" s="232"/>
      <c r="J20" s="232"/>
      <c r="K20" s="233"/>
    </row>
    <row r="21" spans="2:13">
      <c r="B21" t="s">
        <v>127</v>
      </c>
      <c r="C21" s="35" t="s">
        <v>684</v>
      </c>
      <c r="G21" t="s">
        <v>392</v>
      </c>
    </row>
    <row r="22" spans="2:13" ht="13.8" thickBot="1">
      <c r="B22" t="s">
        <v>128</v>
      </c>
      <c r="C22" s="35" t="s">
        <v>685</v>
      </c>
      <c r="M22" t="s">
        <v>382</v>
      </c>
    </row>
    <row r="23" spans="2:13" ht="13.8" thickBot="1">
      <c r="B23" t="s">
        <v>129</v>
      </c>
      <c r="C23" s="35" t="s">
        <v>686</v>
      </c>
      <c r="E23" t="s">
        <v>157</v>
      </c>
      <c r="G23" s="228" t="s">
        <v>162</v>
      </c>
      <c r="H23" s="229"/>
      <c r="I23" s="229"/>
      <c r="J23" s="229"/>
      <c r="K23" s="230"/>
      <c r="M23" s="134"/>
    </row>
    <row r="24" spans="2:13" ht="13.8" thickBot="1">
      <c r="B24" t="s">
        <v>130</v>
      </c>
      <c r="C24" s="35" t="s">
        <v>687</v>
      </c>
      <c r="E24" t="s">
        <v>462</v>
      </c>
      <c r="G24" s="225">
        <v>123456789</v>
      </c>
      <c r="H24" s="226"/>
      <c r="I24" s="226"/>
      <c r="J24" s="226"/>
      <c r="K24" s="227"/>
      <c r="M24" t="s">
        <v>461</v>
      </c>
    </row>
    <row r="25" spans="2:13" ht="13.8" thickBot="1">
      <c r="B25" t="s">
        <v>131</v>
      </c>
      <c r="C25" s="35" t="s">
        <v>688</v>
      </c>
      <c r="E25" t="s">
        <v>460</v>
      </c>
    </row>
    <row r="26" spans="2:13" ht="13.8" thickBot="1">
      <c r="B26" t="s">
        <v>132</v>
      </c>
      <c r="C26" s="35" t="s">
        <v>689</v>
      </c>
      <c r="E26" s="37" t="s">
        <v>352</v>
      </c>
      <c r="F26" t="s">
        <v>158</v>
      </c>
      <c r="G26" s="228" t="s">
        <v>161</v>
      </c>
      <c r="H26" s="229"/>
      <c r="I26" s="229"/>
      <c r="J26" s="229"/>
      <c r="K26" s="230"/>
      <c r="M26" s="134" t="s">
        <v>393</v>
      </c>
    </row>
    <row r="27" spans="2:13" ht="13.8" thickBot="1">
      <c r="B27" t="s">
        <v>133</v>
      </c>
      <c r="C27" s="35" t="s">
        <v>690</v>
      </c>
      <c r="E27" t="s">
        <v>462</v>
      </c>
      <c r="G27" s="225">
        <v>987654321</v>
      </c>
      <c r="H27" s="226"/>
      <c r="I27" s="226"/>
      <c r="J27" s="226"/>
      <c r="K27" s="227"/>
      <c r="M27" t="s">
        <v>461</v>
      </c>
    </row>
    <row r="28" spans="2:13">
      <c r="B28" t="s">
        <v>134</v>
      </c>
      <c r="C28" s="35" t="s">
        <v>691</v>
      </c>
    </row>
    <row r="29" spans="2:13">
      <c r="B29" t="s">
        <v>135</v>
      </c>
      <c r="C29" s="35" t="s">
        <v>692</v>
      </c>
    </row>
    <row r="30" spans="2:13">
      <c r="B30" t="s">
        <v>136</v>
      </c>
      <c r="C30" s="35" t="s">
        <v>693</v>
      </c>
      <c r="E30" s="32" t="s">
        <v>200</v>
      </c>
      <c r="F30" s="31" t="s">
        <v>387</v>
      </c>
    </row>
    <row r="31" spans="2:13">
      <c r="B31" t="s">
        <v>137</v>
      </c>
      <c r="C31" s="35" t="s">
        <v>694</v>
      </c>
      <c r="F31" t="s">
        <v>346</v>
      </c>
    </row>
    <row r="32" spans="2:13">
      <c r="B32" t="s">
        <v>138</v>
      </c>
      <c r="C32" s="35" t="s">
        <v>695</v>
      </c>
      <c r="F32" t="s">
        <v>338</v>
      </c>
    </row>
    <row r="33" spans="2:8">
      <c r="B33" t="s">
        <v>139</v>
      </c>
      <c r="C33" s="35" t="s">
        <v>696</v>
      </c>
      <c r="G33" t="s">
        <v>339</v>
      </c>
      <c r="H33" t="s">
        <v>340</v>
      </c>
    </row>
    <row r="34" spans="2:8">
      <c r="B34" t="s">
        <v>140</v>
      </c>
      <c r="C34" s="35" t="s">
        <v>697</v>
      </c>
      <c r="G34" t="s">
        <v>341</v>
      </c>
      <c r="H34" t="s">
        <v>343</v>
      </c>
    </row>
    <row r="35" spans="2:8">
      <c r="B35" t="s">
        <v>141</v>
      </c>
      <c r="C35" s="35" t="s">
        <v>698</v>
      </c>
      <c r="G35" t="s">
        <v>342</v>
      </c>
      <c r="H35" t="s">
        <v>344</v>
      </c>
    </row>
    <row r="36" spans="2:8">
      <c r="B36" t="s">
        <v>142</v>
      </c>
      <c r="C36" s="35" t="s">
        <v>699</v>
      </c>
      <c r="G36" t="s">
        <v>668</v>
      </c>
      <c r="H36" t="s">
        <v>669</v>
      </c>
    </row>
    <row r="37" spans="2:8">
      <c r="B37" t="s">
        <v>143</v>
      </c>
      <c r="C37" s="35" t="s">
        <v>700</v>
      </c>
      <c r="F37" t="s">
        <v>348</v>
      </c>
    </row>
    <row r="38" spans="2:8">
      <c r="B38" t="s">
        <v>144</v>
      </c>
      <c r="C38" s="35" t="s">
        <v>701</v>
      </c>
    </row>
    <row r="39" spans="2:8">
      <c r="B39" t="s">
        <v>145</v>
      </c>
      <c r="C39" s="35" t="s">
        <v>702</v>
      </c>
      <c r="E39" s="32" t="s">
        <v>345</v>
      </c>
      <c r="F39" s="31" t="s">
        <v>388</v>
      </c>
    </row>
    <row r="40" spans="2:8">
      <c r="B40" t="s">
        <v>146</v>
      </c>
      <c r="C40" s="35" t="s">
        <v>703</v>
      </c>
      <c r="F40" t="s">
        <v>347</v>
      </c>
    </row>
    <row r="41" spans="2:8">
      <c r="B41" t="s">
        <v>566</v>
      </c>
      <c r="C41" s="35" t="s">
        <v>704</v>
      </c>
      <c r="F41" t="s">
        <v>338</v>
      </c>
    </row>
    <row r="42" spans="2:8">
      <c r="B42" t="s">
        <v>567</v>
      </c>
      <c r="C42" s="35" t="s">
        <v>705</v>
      </c>
      <c r="G42" t="s">
        <v>339</v>
      </c>
      <c r="H42" t="s">
        <v>340</v>
      </c>
    </row>
    <row r="43" spans="2:8">
      <c r="B43" t="s">
        <v>568</v>
      </c>
      <c r="C43" s="35" t="s">
        <v>706</v>
      </c>
      <c r="G43" t="s">
        <v>341</v>
      </c>
      <c r="H43" t="s">
        <v>343</v>
      </c>
    </row>
    <row r="44" spans="2:8">
      <c r="B44" t="s">
        <v>569</v>
      </c>
      <c r="C44" s="35" t="s">
        <v>707</v>
      </c>
      <c r="G44" t="s">
        <v>342</v>
      </c>
      <c r="H44" t="s">
        <v>344</v>
      </c>
    </row>
    <row r="45" spans="2:8">
      <c r="B45" t="s">
        <v>570</v>
      </c>
      <c r="C45" s="35" t="s">
        <v>708</v>
      </c>
      <c r="G45" t="s">
        <v>668</v>
      </c>
      <c r="H45" t="s">
        <v>669</v>
      </c>
    </row>
    <row r="46" spans="2:8">
      <c r="B46" t="s">
        <v>571</v>
      </c>
      <c r="C46" s="35" t="s">
        <v>709</v>
      </c>
      <c r="F46" t="s">
        <v>349</v>
      </c>
    </row>
    <row r="47" spans="2:8">
      <c r="B47" t="s">
        <v>572</v>
      </c>
      <c r="C47" s="35" t="s">
        <v>710</v>
      </c>
    </row>
    <row r="48" spans="2:8">
      <c r="B48" t="s">
        <v>573</v>
      </c>
      <c r="C48" s="35" t="s">
        <v>711</v>
      </c>
      <c r="E48" s="32" t="s">
        <v>670</v>
      </c>
      <c r="F48" s="31" t="s">
        <v>671</v>
      </c>
    </row>
    <row r="49" spans="2:8">
      <c r="B49" t="s">
        <v>574</v>
      </c>
      <c r="C49" s="35" t="s">
        <v>712</v>
      </c>
      <c r="F49" t="s">
        <v>673</v>
      </c>
    </row>
    <row r="50" spans="2:8" ht="13.8" thickBot="1">
      <c r="B50" t="s">
        <v>575</v>
      </c>
      <c r="C50" s="36" t="s">
        <v>713</v>
      </c>
      <c r="G50" t="s">
        <v>674</v>
      </c>
      <c r="H50" t="s">
        <v>340</v>
      </c>
    </row>
    <row r="51" spans="2:8">
      <c r="G51" t="s">
        <v>675</v>
      </c>
      <c r="H51" t="s">
        <v>343</v>
      </c>
    </row>
    <row r="52" spans="2:8">
      <c r="G52" t="s">
        <v>676</v>
      </c>
      <c r="H52" t="s">
        <v>344</v>
      </c>
    </row>
    <row r="53" spans="2:8">
      <c r="G53" t="s">
        <v>677</v>
      </c>
      <c r="H53" t="s">
        <v>669</v>
      </c>
    </row>
    <row r="54" spans="2:8">
      <c r="G54" t="s">
        <v>668</v>
      </c>
      <c r="H54" t="s">
        <v>678</v>
      </c>
    </row>
    <row r="55" spans="2:8">
      <c r="F55" t="s">
        <v>348</v>
      </c>
    </row>
    <row r="101" spans="1:1">
      <c r="A101" s="28" t="str">
        <f>基本データ!A11</f>
        <v>白井　一郎</v>
      </c>
    </row>
    <row r="102" spans="1:1">
      <c r="A102" s="29" t="str">
        <f>基本データ!A12</f>
        <v>白井　次郎</v>
      </c>
    </row>
    <row r="103" spans="1:1">
      <c r="A103" s="29" t="str">
        <f>基本データ!A13</f>
        <v>白井　三郎</v>
      </c>
    </row>
    <row r="104" spans="1:1">
      <c r="A104" s="29" t="str">
        <f>基本データ!A14</f>
        <v>白井　四郎</v>
      </c>
    </row>
    <row r="105" spans="1:1">
      <c r="A105" s="29" t="str">
        <f>基本データ!A15</f>
        <v>白井　五郎</v>
      </c>
    </row>
    <row r="106" spans="1:1">
      <c r="A106" s="29" t="str">
        <f>基本データ!A16</f>
        <v>白井　六郎</v>
      </c>
    </row>
    <row r="107" spans="1:1">
      <c r="A107" s="29" t="str">
        <f>基本データ!A17</f>
        <v>白井　七郎</v>
      </c>
    </row>
    <row r="108" spans="1:1">
      <c r="A108" s="29" t="str">
        <f>基本データ!A18</f>
        <v>白井　八郎</v>
      </c>
    </row>
    <row r="109" spans="1:1">
      <c r="A109" s="29" t="str">
        <f>基本データ!A19</f>
        <v>白井　九郎</v>
      </c>
    </row>
    <row r="110" spans="1:1">
      <c r="A110" s="29" t="str">
        <f>基本データ!A20</f>
        <v>白井　十郎</v>
      </c>
    </row>
    <row r="111" spans="1:1">
      <c r="A111" s="29" t="str">
        <f>基本データ!A21</f>
        <v>青柳　一郎</v>
      </c>
    </row>
    <row r="112" spans="1:1">
      <c r="A112" s="29" t="str">
        <f>基本データ!A22</f>
        <v>青柳　次郎</v>
      </c>
    </row>
    <row r="113" spans="1:1">
      <c r="A113" s="29" t="str">
        <f>基本データ!A23</f>
        <v>青柳　三郎</v>
      </c>
    </row>
    <row r="114" spans="1:1">
      <c r="A114" s="29" t="str">
        <f>基本データ!A24</f>
        <v>青柳　四郎</v>
      </c>
    </row>
    <row r="115" spans="1:1">
      <c r="A115" s="29" t="str">
        <f>基本データ!A25</f>
        <v>青柳　五郎</v>
      </c>
    </row>
    <row r="116" spans="1:1">
      <c r="A116" s="29" t="str">
        <f>基本データ!A26</f>
        <v>青柳　六郎</v>
      </c>
    </row>
    <row r="117" spans="1:1">
      <c r="A117" s="29" t="str">
        <f>基本データ!A27</f>
        <v>青柳　七郎</v>
      </c>
    </row>
    <row r="118" spans="1:1">
      <c r="A118" s="29" t="str">
        <f>基本データ!A28</f>
        <v>青柳　八郎</v>
      </c>
    </row>
    <row r="119" spans="1:1">
      <c r="A119" s="29" t="str">
        <f>基本データ!A29</f>
        <v>青柳　九郎</v>
      </c>
    </row>
    <row r="120" spans="1:1">
      <c r="A120" s="29" t="str">
        <f>基本データ!A30</f>
        <v>青柳　十郎</v>
      </c>
    </row>
    <row r="121" spans="1:1">
      <c r="A121" s="29" t="str">
        <f>基本データ!A31</f>
        <v>白井　一平</v>
      </c>
    </row>
    <row r="122" spans="1:1">
      <c r="A122" s="29" t="str">
        <f>基本データ!A32</f>
        <v>白井　仁平</v>
      </c>
    </row>
    <row r="123" spans="1:1">
      <c r="A123" s="29" t="str">
        <f>基本データ!A33</f>
        <v>白井　三瓶</v>
      </c>
    </row>
    <row r="124" spans="1:1">
      <c r="A124" s="29" t="str">
        <f>基本データ!A34</f>
        <v>白井　与平</v>
      </c>
    </row>
    <row r="125" spans="1:1">
      <c r="A125" s="29" t="str">
        <f>基本データ!A35</f>
        <v>白井　五平</v>
      </c>
    </row>
    <row r="126" spans="1:1">
      <c r="A126" s="29" t="str">
        <f>基本データ!A36</f>
        <v>白井　六平</v>
      </c>
    </row>
    <row r="127" spans="1:1">
      <c r="A127" s="29" t="str">
        <f>基本データ!A37</f>
        <v>白井　七平</v>
      </c>
    </row>
    <row r="128" spans="1:1">
      <c r="A128" s="29" t="str">
        <f>基本データ!A38</f>
        <v>白井　八平</v>
      </c>
    </row>
    <row r="129" spans="1:1">
      <c r="A129" s="29" t="str">
        <f>基本データ!A39</f>
        <v>白井　九平</v>
      </c>
    </row>
    <row r="130" spans="1:1">
      <c r="A130" s="29" t="str">
        <f>基本データ!A40</f>
        <v>白井　十平</v>
      </c>
    </row>
    <row r="131" spans="1:1">
      <c r="A131" s="29" t="str">
        <f>基本データ!A41</f>
        <v>木村　一郎</v>
      </c>
    </row>
    <row r="132" spans="1:1">
      <c r="A132" s="29" t="str">
        <f>基本データ!A42</f>
        <v>木村　次郎</v>
      </c>
    </row>
    <row r="133" spans="1:1">
      <c r="A133" s="29" t="str">
        <f>基本データ!A43</f>
        <v>木村　三郎</v>
      </c>
    </row>
    <row r="134" spans="1:1">
      <c r="A134" s="29" t="str">
        <f>基本データ!A44</f>
        <v>木村　四郎</v>
      </c>
    </row>
    <row r="135" spans="1:1">
      <c r="A135" s="29" t="str">
        <f>基本データ!A45</f>
        <v>木村　五郎</v>
      </c>
    </row>
    <row r="136" spans="1:1">
      <c r="A136" s="29" t="str">
        <f>基本データ!A46</f>
        <v>木村　六郎</v>
      </c>
    </row>
    <row r="137" spans="1:1">
      <c r="A137" s="29" t="str">
        <f>基本データ!A47</f>
        <v>木村　七郎</v>
      </c>
    </row>
    <row r="138" spans="1:1">
      <c r="A138" s="29" t="str">
        <f>基本データ!A48</f>
        <v>木村　八郎</v>
      </c>
    </row>
    <row r="139" spans="1:1">
      <c r="A139" s="29" t="str">
        <f>基本データ!A49</f>
        <v>木村　九郎</v>
      </c>
    </row>
    <row r="140" spans="1:1">
      <c r="A140" s="29" t="str">
        <f>基本データ!A50</f>
        <v>木村　十郎</v>
      </c>
    </row>
    <row r="141" spans="1:1">
      <c r="A141" s="29">
        <f>基本データ!A51</f>
        <v>0</v>
      </c>
    </row>
    <row r="142" spans="1:1">
      <c r="A142" s="29">
        <f>基本データ!A52</f>
        <v>0</v>
      </c>
    </row>
    <row r="143" spans="1:1">
      <c r="A143" s="29">
        <f>基本データ!A53</f>
        <v>0</v>
      </c>
    </row>
    <row r="144" spans="1:1">
      <c r="A144" s="29">
        <f>基本データ!A54</f>
        <v>0</v>
      </c>
    </row>
    <row r="145" spans="1:1">
      <c r="A145" s="29">
        <f>基本データ!A55</f>
        <v>0</v>
      </c>
    </row>
    <row r="146" spans="1:1">
      <c r="A146" s="29">
        <f>基本データ!A56</f>
        <v>0</v>
      </c>
    </row>
    <row r="147" spans="1:1">
      <c r="A147" s="29">
        <f>基本データ!A57</f>
        <v>0</v>
      </c>
    </row>
    <row r="148" spans="1:1">
      <c r="A148" s="29">
        <f>基本データ!A58</f>
        <v>0</v>
      </c>
    </row>
    <row r="149" spans="1:1">
      <c r="A149" s="29">
        <f>基本データ!A59</f>
        <v>0</v>
      </c>
    </row>
    <row r="150" spans="1:1">
      <c r="A150" s="29">
        <f>基本データ!A60</f>
        <v>0</v>
      </c>
    </row>
    <row r="151" spans="1:1">
      <c r="A151" s="29">
        <f>基本データ!A61</f>
        <v>0</v>
      </c>
    </row>
    <row r="152" spans="1:1">
      <c r="A152" s="29">
        <f>基本データ!A62</f>
        <v>0</v>
      </c>
    </row>
    <row r="153" spans="1:1">
      <c r="A153" s="29">
        <f>基本データ!A63</f>
        <v>0</v>
      </c>
    </row>
    <row r="154" spans="1:1">
      <c r="A154" s="29">
        <f>基本データ!A64</f>
        <v>0</v>
      </c>
    </row>
    <row r="155" spans="1:1">
      <c r="A155" s="29">
        <f>基本データ!A65</f>
        <v>0</v>
      </c>
    </row>
    <row r="156" spans="1:1">
      <c r="A156" s="29">
        <f>基本データ!A66</f>
        <v>0</v>
      </c>
    </row>
    <row r="157" spans="1:1">
      <c r="A157" s="29">
        <f>基本データ!A67</f>
        <v>0</v>
      </c>
    </row>
    <row r="158" spans="1:1">
      <c r="A158" s="29">
        <f>基本データ!A68</f>
        <v>0</v>
      </c>
    </row>
    <row r="159" spans="1:1">
      <c r="A159" s="29">
        <f>基本データ!A69</f>
        <v>0</v>
      </c>
    </row>
    <row r="160" spans="1:1">
      <c r="A160" s="29">
        <f>基本データ!A70</f>
        <v>0</v>
      </c>
    </row>
    <row r="161" spans="1:1">
      <c r="A161" s="29">
        <f>基本データ!A71</f>
        <v>0</v>
      </c>
    </row>
    <row r="162" spans="1:1">
      <c r="A162" s="29">
        <f>基本データ!A72</f>
        <v>0</v>
      </c>
    </row>
    <row r="163" spans="1:1">
      <c r="A163" s="29">
        <f>基本データ!A73</f>
        <v>0</v>
      </c>
    </row>
    <row r="164" spans="1:1">
      <c r="A164" s="29">
        <f>基本データ!A74</f>
        <v>0</v>
      </c>
    </row>
    <row r="165" spans="1:1">
      <c r="A165" s="29">
        <f>基本データ!A75</f>
        <v>0</v>
      </c>
    </row>
    <row r="166" spans="1:1">
      <c r="A166" s="29">
        <f>基本データ!A76</f>
        <v>0</v>
      </c>
    </row>
    <row r="167" spans="1:1">
      <c r="A167" s="29">
        <f>基本データ!A77</f>
        <v>0</v>
      </c>
    </row>
    <row r="168" spans="1:1">
      <c r="A168" s="29">
        <f>基本データ!A78</f>
        <v>0</v>
      </c>
    </row>
    <row r="169" spans="1:1">
      <c r="A169" s="29">
        <f>基本データ!A79</f>
        <v>0</v>
      </c>
    </row>
    <row r="170" spans="1:1">
      <c r="A170" s="29">
        <f>基本データ!A80</f>
        <v>0</v>
      </c>
    </row>
    <row r="171" spans="1:1">
      <c r="A171" s="29">
        <f>基本データ!A81</f>
        <v>0</v>
      </c>
    </row>
    <row r="172" spans="1:1">
      <c r="A172" s="29">
        <f>基本データ!A82</f>
        <v>0</v>
      </c>
    </row>
    <row r="173" spans="1:1">
      <c r="A173" s="29">
        <f>基本データ!A83</f>
        <v>0</v>
      </c>
    </row>
    <row r="174" spans="1:1">
      <c r="A174" s="29">
        <f>基本データ!A84</f>
        <v>0</v>
      </c>
    </row>
    <row r="175" spans="1:1">
      <c r="A175" s="29">
        <f>基本データ!A85</f>
        <v>0</v>
      </c>
    </row>
    <row r="176" spans="1:1">
      <c r="A176" s="29">
        <f>基本データ!A86</f>
        <v>0</v>
      </c>
    </row>
    <row r="177" spans="1:1">
      <c r="A177" s="29">
        <f>基本データ!A87</f>
        <v>0</v>
      </c>
    </row>
    <row r="178" spans="1:1">
      <c r="A178" s="29">
        <f>基本データ!A88</f>
        <v>0</v>
      </c>
    </row>
    <row r="179" spans="1:1">
      <c r="A179" s="29">
        <f>基本データ!A89</f>
        <v>0</v>
      </c>
    </row>
    <row r="180" spans="1:1">
      <c r="A180" s="29">
        <f>基本データ!A90</f>
        <v>0</v>
      </c>
    </row>
    <row r="181" spans="1:1">
      <c r="A181" s="29">
        <f>基本データ!A91</f>
        <v>0</v>
      </c>
    </row>
    <row r="182" spans="1:1">
      <c r="A182" s="29">
        <f>基本データ!A92</f>
        <v>0</v>
      </c>
    </row>
    <row r="183" spans="1:1">
      <c r="A183" s="29">
        <f>基本データ!A93</f>
        <v>0</v>
      </c>
    </row>
    <row r="184" spans="1:1">
      <c r="A184" s="29">
        <f>基本データ!A94</f>
        <v>0</v>
      </c>
    </row>
    <row r="185" spans="1:1">
      <c r="A185" s="29">
        <f>基本データ!A95</f>
        <v>0</v>
      </c>
    </row>
    <row r="186" spans="1:1">
      <c r="A186" s="29">
        <f>基本データ!A96</f>
        <v>0</v>
      </c>
    </row>
    <row r="187" spans="1:1">
      <c r="A187" s="29">
        <f>基本データ!A97</f>
        <v>0</v>
      </c>
    </row>
    <row r="188" spans="1:1">
      <c r="A188" s="29">
        <f>基本データ!A98</f>
        <v>0</v>
      </c>
    </row>
    <row r="189" spans="1:1">
      <c r="A189" s="29">
        <f>基本データ!A99</f>
        <v>0</v>
      </c>
    </row>
    <row r="190" spans="1:1">
      <c r="A190" s="29">
        <f>基本データ!A100</f>
        <v>0</v>
      </c>
    </row>
    <row r="191" spans="1:1">
      <c r="A191" s="29">
        <f>基本データ!A101</f>
        <v>0</v>
      </c>
    </row>
    <row r="192" spans="1:1">
      <c r="A192" s="29">
        <f>基本データ!A102</f>
        <v>0</v>
      </c>
    </row>
    <row r="193" spans="1:1">
      <c r="A193" s="29">
        <f>基本データ!A103</f>
        <v>0</v>
      </c>
    </row>
    <row r="194" spans="1:1">
      <c r="A194" s="29">
        <f>基本データ!A104</f>
        <v>0</v>
      </c>
    </row>
    <row r="195" spans="1:1">
      <c r="A195" s="29">
        <f>基本データ!A105</f>
        <v>0</v>
      </c>
    </row>
    <row r="196" spans="1:1">
      <c r="A196" s="29">
        <f>基本データ!A106</f>
        <v>0</v>
      </c>
    </row>
    <row r="197" spans="1:1">
      <c r="A197" s="29">
        <f>基本データ!A107</f>
        <v>0</v>
      </c>
    </row>
    <row r="198" spans="1:1">
      <c r="A198" s="29">
        <f>基本データ!A108</f>
        <v>0</v>
      </c>
    </row>
    <row r="199" spans="1:1">
      <c r="A199" s="29">
        <f>基本データ!A109</f>
        <v>0</v>
      </c>
    </row>
    <row r="200" spans="1:1">
      <c r="A200" s="30">
        <f>基本データ!A110</f>
        <v>0</v>
      </c>
    </row>
  </sheetData>
  <sheetProtection algorithmName="SHA-512" hashValue="0D+vk86CSEee/jxu9royk9MhuqxGx9bbrJB/vgpigdHDot0OlzIAzIoO7QfKXFgBnGu6fKNsq6nyLpCUb6ytew==" saltValue="LK7UbFF7SQQ7KoVyer2V9A==" spinCount="100000" sheet="1" selectLockedCells="1"/>
  <mergeCells count="9">
    <mergeCell ref="G12:K13"/>
    <mergeCell ref="F7:G7"/>
    <mergeCell ref="G27:K27"/>
    <mergeCell ref="G26:K26"/>
    <mergeCell ref="G15:K15"/>
    <mergeCell ref="G17:K17"/>
    <mergeCell ref="G20:K20"/>
    <mergeCell ref="G23:K23"/>
    <mergeCell ref="G24:K24"/>
  </mergeCells>
  <phoneticPr fontId="3"/>
  <dataValidations count="3">
    <dataValidation type="list" allowBlank="1" showInputMessage="1" showErrorMessage="1" sqref="C11:C50" xr:uid="{00000000-0002-0000-0100-000000000000}">
      <formula1>$A$101:$A$200</formula1>
    </dataValidation>
    <dataValidation type="list" allowBlank="1" showInputMessage="1" showErrorMessage="1" sqref="E26" xr:uid="{00000000-0002-0000-0100-000001000000}">
      <formula1>"一,二,三,四,五"</formula1>
    </dataValidation>
    <dataValidation type="list" allowBlank="1" showInputMessage="1" showErrorMessage="1" error="有　または　無　を選んでください" sqref="M26 M23" xr:uid="{00000000-0002-0000-0100-000002000000}">
      <formula1>"有,無,"</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I344"/>
  <sheetViews>
    <sheetView showZeros="0" view="pageBreakPreview" zoomScaleNormal="65" zoomScaleSheetLayoutView="100" workbookViewId="0">
      <selection activeCell="K4" sqref="K4:M4"/>
    </sheetView>
  </sheetViews>
  <sheetFormatPr defaultColWidth="9.109375" defaultRowHeight="13.2"/>
  <cols>
    <col min="1" max="1" width="3.6640625" style="38" customWidth="1"/>
    <col min="2" max="2" width="3.44140625" style="38" customWidth="1"/>
    <col min="3" max="3" width="5.6640625" style="38" customWidth="1"/>
    <col min="4" max="4" width="6.88671875" style="38" customWidth="1"/>
    <col min="5" max="5" width="2.6640625" style="38" customWidth="1"/>
    <col min="6" max="7" width="5.21875" style="38" customWidth="1"/>
    <col min="8" max="8" width="3.6640625" style="38" customWidth="1"/>
    <col min="9" max="9" width="10.109375" style="38" customWidth="1"/>
    <col min="10" max="10" width="13.77734375" style="38" customWidth="1"/>
    <col min="11" max="11" width="23.21875" style="38" customWidth="1"/>
    <col min="12" max="12" width="4.21875" style="38" customWidth="1"/>
    <col min="13" max="13" width="1.6640625" style="38" customWidth="1"/>
    <col min="14" max="14" width="7.44140625" style="38" customWidth="1"/>
    <col min="15" max="15" width="6" style="38" customWidth="1"/>
    <col min="16" max="16" width="5" style="38" customWidth="1"/>
    <col min="17" max="17" width="2.44140625" style="38" customWidth="1"/>
    <col min="18" max="18" width="5" style="38" customWidth="1"/>
    <col min="19" max="19" width="4.44140625" style="38" customWidth="1"/>
    <col min="20" max="20" width="8" style="38" customWidth="1"/>
    <col min="21" max="21" width="4.44140625" style="38" customWidth="1"/>
    <col min="22" max="22" width="6.77734375" style="38" customWidth="1"/>
    <col min="23" max="23" width="5.6640625" style="38" customWidth="1"/>
    <col min="24" max="24" width="2" style="38" customWidth="1"/>
    <col min="25" max="25" width="3" style="38" customWidth="1"/>
    <col min="26" max="26" width="5" style="38" customWidth="1"/>
    <col min="27" max="27" width="6.21875" style="38" customWidth="1"/>
    <col min="28" max="28" width="7.88671875" style="38" customWidth="1"/>
    <col min="29" max="29" width="4.109375" style="38" customWidth="1"/>
    <col min="30" max="30" width="8" style="38" customWidth="1"/>
    <col min="31" max="31" width="4.44140625" style="38" customWidth="1"/>
    <col min="32" max="33" width="9.109375" style="122"/>
    <col min="34" max="34" width="6.6640625" style="122" customWidth="1"/>
    <col min="35" max="16384" width="9.109375" style="122"/>
  </cols>
  <sheetData>
    <row r="1" spans="1:34" ht="18.75" customHeight="1"/>
    <row r="2" spans="1:34" ht="13.5" customHeight="1">
      <c r="A2" s="395" t="s">
        <v>24</v>
      </c>
      <c r="B2" s="396"/>
      <c r="C2" s="396"/>
      <c r="D2" s="397"/>
      <c r="E2" s="39"/>
      <c r="F2" s="39"/>
      <c r="G2" s="39"/>
      <c r="J2" s="398" t="s">
        <v>26</v>
      </c>
      <c r="K2" s="399"/>
      <c r="L2" s="399"/>
      <c r="M2" s="399"/>
      <c r="N2" s="399"/>
      <c r="R2" s="39"/>
      <c r="S2" s="39"/>
      <c r="T2" s="39"/>
      <c r="U2" s="39"/>
      <c r="V2" s="39"/>
      <c r="W2" s="39"/>
      <c r="X2" s="39"/>
      <c r="Y2" s="39"/>
      <c r="Z2" s="39"/>
      <c r="AA2" s="39"/>
      <c r="AB2" s="39"/>
      <c r="AC2" s="39"/>
      <c r="AD2" s="39"/>
      <c r="AE2" s="39"/>
    </row>
    <row r="3" spans="1:34">
      <c r="B3" s="39"/>
      <c r="C3" s="39"/>
      <c r="D3" s="39"/>
      <c r="E3" s="39"/>
      <c r="F3" s="39"/>
      <c r="G3" s="39"/>
      <c r="J3" s="399"/>
      <c r="K3" s="399"/>
      <c r="L3" s="399"/>
      <c r="M3" s="399"/>
      <c r="N3" s="399"/>
      <c r="R3" s="39"/>
      <c r="S3" s="39"/>
      <c r="T3" s="39"/>
      <c r="U3" s="39"/>
      <c r="V3" s="122"/>
      <c r="W3" s="122"/>
      <c r="X3" s="39"/>
      <c r="Y3" s="356" t="s">
        <v>27</v>
      </c>
      <c r="Z3" s="357"/>
      <c r="AA3" s="129"/>
      <c r="AB3" s="130"/>
      <c r="AC3" s="40"/>
      <c r="AD3" s="40"/>
      <c r="AE3" s="41"/>
    </row>
    <row r="4" spans="1:34">
      <c r="B4" s="39"/>
      <c r="C4" s="39"/>
      <c r="D4" s="400" t="str">
        <f>作業員の選択!$G$12</f>
        <v>越路中学校電気設備工事</v>
      </c>
      <c r="E4" s="401"/>
      <c r="F4" s="401"/>
      <c r="G4" s="401"/>
      <c r="H4" s="401"/>
      <c r="I4" s="401"/>
      <c r="J4" s="108" t="s">
        <v>389</v>
      </c>
      <c r="K4" s="403">
        <f ca="1">IF(作業員の選択!$G$17="",TODAY(),作業員の選択!$G$17)</f>
        <v>45056</v>
      </c>
      <c r="L4" s="403"/>
      <c r="M4" s="403"/>
      <c r="N4" s="39" t="s">
        <v>390</v>
      </c>
      <c r="O4" s="39"/>
      <c r="P4" s="39"/>
      <c r="V4" s="122"/>
      <c r="W4" s="122"/>
      <c r="X4" s="39"/>
      <c r="Y4" s="390" t="s">
        <v>28</v>
      </c>
      <c r="Z4" s="392"/>
      <c r="AA4" s="55"/>
      <c r="AB4" s="56"/>
      <c r="AC4" s="42"/>
      <c r="AD4" s="42"/>
      <c r="AE4" s="43"/>
    </row>
    <row r="5" spans="1:34" ht="13.5" customHeight="1">
      <c r="A5" s="404" t="s">
        <v>17</v>
      </c>
      <c r="B5" s="404"/>
      <c r="C5" s="404"/>
      <c r="D5" s="402"/>
      <c r="E5" s="402"/>
      <c r="F5" s="402"/>
      <c r="G5" s="402"/>
      <c r="H5" s="402"/>
      <c r="I5" s="402"/>
      <c r="J5" s="44"/>
      <c r="K5" s="405"/>
      <c r="L5" s="405"/>
      <c r="M5" s="405"/>
      <c r="N5" s="39"/>
      <c r="O5" s="39"/>
      <c r="P5" s="39"/>
      <c r="V5" s="39"/>
      <c r="W5" s="39"/>
      <c r="X5" s="39"/>
      <c r="Y5" s="39"/>
      <c r="Z5" s="39"/>
      <c r="AA5" s="39"/>
      <c r="AB5" s="39"/>
      <c r="AC5" s="39"/>
      <c r="AD5" s="39"/>
      <c r="AE5" s="39"/>
      <c r="AF5" s="406" t="str">
        <f>IF(作業員の選択!$G$20="","令和  年  月  日",作業員の選択!$G$20)</f>
        <v>令和  年  月  日</v>
      </c>
      <c r="AG5" s="406"/>
      <c r="AH5" s="406"/>
    </row>
    <row r="6" spans="1:34">
      <c r="B6" s="39"/>
      <c r="C6" s="39"/>
      <c r="D6" s="407" t="str">
        <f>作業員の選択!$G$15</f>
        <v>白井　太郎</v>
      </c>
      <c r="E6" s="407"/>
      <c r="F6" s="407"/>
      <c r="G6" s="409" t="s">
        <v>29</v>
      </c>
      <c r="H6" s="45"/>
      <c r="I6" s="122"/>
      <c r="J6" s="39"/>
      <c r="K6" s="39"/>
      <c r="L6" s="39"/>
      <c r="M6" s="39"/>
      <c r="N6" s="39"/>
      <c r="O6" s="411" t="s">
        <v>32</v>
      </c>
      <c r="P6" s="411"/>
      <c r="Q6" s="412" t="str">
        <f>作業員の選択!$G$23</f>
        <v>大手ゼネコン株式会社</v>
      </c>
      <c r="R6" s="412"/>
      <c r="S6" s="412"/>
      <c r="T6" s="412"/>
      <c r="U6" s="412"/>
      <c r="V6" s="39"/>
      <c r="W6" s="39"/>
      <c r="X6" s="39"/>
      <c r="Y6" s="39"/>
      <c r="Z6" s="39"/>
      <c r="AB6" s="108" t="s">
        <v>15</v>
      </c>
      <c r="AC6" s="47" t="str">
        <f>作業員の選択!$E$26</f>
        <v>二</v>
      </c>
      <c r="AD6" s="46" t="s">
        <v>163</v>
      </c>
      <c r="AE6" s="412" t="str">
        <f>作業員の選択!$G$26</f>
        <v>シライ電設株式会社</v>
      </c>
      <c r="AF6" s="412"/>
      <c r="AG6" s="412"/>
    </row>
    <row r="7" spans="1:34" ht="13.5" customHeight="1">
      <c r="A7" s="404" t="s">
        <v>30</v>
      </c>
      <c r="B7" s="404"/>
      <c r="C7" s="404"/>
      <c r="D7" s="408"/>
      <c r="E7" s="408"/>
      <c r="F7" s="408"/>
      <c r="G7" s="410"/>
      <c r="H7" s="122"/>
      <c r="I7" s="136" t="s">
        <v>31</v>
      </c>
      <c r="J7" s="39"/>
      <c r="K7" s="39"/>
      <c r="L7" s="39"/>
      <c r="O7" s="414" t="s">
        <v>34</v>
      </c>
      <c r="P7" s="414"/>
      <c r="Q7" s="413"/>
      <c r="R7" s="413"/>
      <c r="S7" s="413"/>
      <c r="T7" s="413"/>
      <c r="U7" s="413"/>
      <c r="V7" s="49" t="s">
        <v>35</v>
      </c>
      <c r="AC7" s="415" t="s">
        <v>36</v>
      </c>
      <c r="AD7" s="415"/>
      <c r="AE7" s="413"/>
      <c r="AF7" s="413"/>
      <c r="AG7" s="413"/>
      <c r="AH7" s="49" t="s">
        <v>35</v>
      </c>
    </row>
    <row r="8" spans="1:34" ht="13.5" customHeight="1">
      <c r="B8" s="39"/>
      <c r="C8" s="39"/>
      <c r="D8" s="39"/>
      <c r="E8" s="39"/>
      <c r="F8" s="39"/>
      <c r="G8" s="39"/>
      <c r="H8" s="39"/>
      <c r="I8" s="136" t="s">
        <v>33</v>
      </c>
      <c r="J8" s="39"/>
      <c r="K8" s="39"/>
      <c r="L8" s="39"/>
      <c r="U8" s="123" t="s">
        <v>364</v>
      </c>
      <c r="V8" s="124" t="str">
        <f>IF(作業員の選択!$M$23="","",IF(作業員の選択!$M$23="有","○",IF(作業員の選択!$M$23="無","")))</f>
        <v/>
      </c>
      <c r="W8" s="124" t="str">
        <f>IF(作業員の選択!$M$23="","",IF(作業員の選択!$M$23="有","",IF(作業員の選択!$M$23="無","○")))</f>
        <v/>
      </c>
      <c r="X8" s="38" t="s">
        <v>366</v>
      </c>
      <c r="AB8" s="39"/>
      <c r="AE8" s="123" t="s">
        <v>364</v>
      </c>
      <c r="AF8" s="124" t="str">
        <f>IF(作業員の選択!$M$26="","",IF(作業員の選択!$M$26="有","○",IF(作業員の選択!$M$26="無","")))</f>
        <v>○</v>
      </c>
      <c r="AG8" s="124" t="str">
        <f>IF(作業員の選択!$M$26="","",IF(作業員の選択!$M$26="有","",IF(作業員の選択!$M$26="無","○")))</f>
        <v/>
      </c>
      <c r="AH8" s="122" t="s">
        <v>365</v>
      </c>
    </row>
    <row r="9" spans="1:34">
      <c r="B9" s="39" t="s">
        <v>25</v>
      </c>
      <c r="C9" s="39"/>
      <c r="D9" s="39" t="s">
        <v>37</v>
      </c>
      <c r="E9" s="39"/>
      <c r="F9" s="39"/>
      <c r="G9" s="39"/>
      <c r="H9" s="39"/>
      <c r="I9" s="39"/>
      <c r="J9" s="39"/>
      <c r="K9" s="39"/>
      <c r="L9" s="39"/>
      <c r="M9" s="39"/>
      <c r="N9" s="39"/>
      <c r="O9" s="39"/>
      <c r="P9" s="39"/>
      <c r="Q9" s="39"/>
      <c r="R9" s="39"/>
      <c r="S9" s="39"/>
      <c r="T9" s="39"/>
      <c r="U9" s="39"/>
      <c r="V9" s="39"/>
      <c r="W9" s="39"/>
      <c r="X9" s="39"/>
      <c r="Y9" s="39"/>
      <c r="Z9" s="39"/>
      <c r="AA9" s="39"/>
      <c r="AB9" s="39"/>
      <c r="AC9" s="39"/>
      <c r="AD9" s="39"/>
      <c r="AE9" s="39"/>
    </row>
    <row r="10" spans="1:34" ht="13.5" customHeight="1">
      <c r="B10" s="332" t="s">
        <v>38</v>
      </c>
      <c r="C10" s="333" t="s">
        <v>39</v>
      </c>
      <c r="D10" s="334"/>
      <c r="E10" s="335"/>
      <c r="F10" s="336" t="s">
        <v>354</v>
      </c>
      <c r="G10" s="50"/>
      <c r="H10" s="339" t="s">
        <v>40</v>
      </c>
      <c r="I10" s="340"/>
      <c r="J10" s="343" t="s">
        <v>41</v>
      </c>
      <c r="K10" s="345" t="s">
        <v>42</v>
      </c>
      <c r="L10" s="347" t="s">
        <v>43</v>
      </c>
      <c r="M10" s="348"/>
      <c r="N10" s="348"/>
      <c r="O10" s="349"/>
      <c r="P10" s="353" t="s">
        <v>44</v>
      </c>
      <c r="Q10" s="354"/>
      <c r="R10" s="355"/>
      <c r="S10" s="51" t="s">
        <v>45</v>
      </c>
      <c r="T10" s="356" t="s">
        <v>46</v>
      </c>
      <c r="U10" s="357"/>
      <c r="V10" s="358" t="s">
        <v>47</v>
      </c>
      <c r="W10" s="359"/>
      <c r="X10" s="359"/>
      <c r="Y10" s="359"/>
      <c r="Z10" s="359"/>
      <c r="AA10" s="359"/>
      <c r="AB10" s="359"/>
      <c r="AC10" s="360"/>
      <c r="AD10" s="353" t="s">
        <v>48</v>
      </c>
      <c r="AE10" s="355"/>
      <c r="AF10" s="366" t="s">
        <v>367</v>
      </c>
      <c r="AG10" s="367"/>
      <c r="AH10" s="366" t="s">
        <v>386</v>
      </c>
    </row>
    <row r="11" spans="1:34" ht="13.5" customHeight="1">
      <c r="B11" s="245"/>
      <c r="C11" s="52"/>
      <c r="D11" s="53"/>
      <c r="E11" s="54"/>
      <c r="F11" s="337"/>
      <c r="G11" s="368" t="s">
        <v>353</v>
      </c>
      <c r="H11" s="341"/>
      <c r="I11" s="342"/>
      <c r="J11" s="344"/>
      <c r="K11" s="346"/>
      <c r="L11" s="350"/>
      <c r="M11" s="351"/>
      <c r="N11" s="351"/>
      <c r="O11" s="352"/>
      <c r="P11" s="364" t="s">
        <v>49</v>
      </c>
      <c r="Q11" s="369"/>
      <c r="R11" s="365"/>
      <c r="S11" s="370" t="s">
        <v>50</v>
      </c>
      <c r="T11" s="371" t="s">
        <v>51</v>
      </c>
      <c r="U11" s="372"/>
      <c r="V11" s="361"/>
      <c r="W11" s="362"/>
      <c r="X11" s="362"/>
      <c r="Y11" s="362"/>
      <c r="Z11" s="362"/>
      <c r="AA11" s="362"/>
      <c r="AB11" s="362"/>
      <c r="AC11" s="363"/>
      <c r="AD11" s="364"/>
      <c r="AE11" s="365"/>
      <c r="AF11" s="367"/>
      <c r="AG11" s="367"/>
      <c r="AH11" s="367"/>
    </row>
    <row r="12" spans="1:34" ht="13.5" customHeight="1">
      <c r="B12" s="368" t="s">
        <v>52</v>
      </c>
      <c r="C12" s="374" t="s">
        <v>53</v>
      </c>
      <c r="D12" s="375"/>
      <c r="E12" s="376"/>
      <c r="F12" s="337"/>
      <c r="G12" s="368"/>
      <c r="H12" s="341" t="s">
        <v>54</v>
      </c>
      <c r="I12" s="342"/>
      <c r="J12" s="344" t="s">
        <v>55</v>
      </c>
      <c r="K12" s="380" t="s">
        <v>56</v>
      </c>
      <c r="L12" s="381" t="s">
        <v>43</v>
      </c>
      <c r="M12" s="382"/>
      <c r="N12" s="382"/>
      <c r="O12" s="383"/>
      <c r="P12" s="387" t="s">
        <v>57</v>
      </c>
      <c r="Q12" s="388"/>
      <c r="R12" s="389"/>
      <c r="S12" s="370"/>
      <c r="T12" s="387" t="s">
        <v>58</v>
      </c>
      <c r="U12" s="389"/>
      <c r="V12" s="387" t="s">
        <v>59</v>
      </c>
      <c r="W12" s="389"/>
      <c r="X12" s="387" t="s">
        <v>60</v>
      </c>
      <c r="Y12" s="388"/>
      <c r="Z12" s="388"/>
      <c r="AA12" s="389"/>
      <c r="AB12" s="387" t="s">
        <v>61</v>
      </c>
      <c r="AC12" s="389"/>
      <c r="AD12" s="393" t="s">
        <v>62</v>
      </c>
      <c r="AE12" s="394"/>
      <c r="AF12" s="367"/>
      <c r="AG12" s="367"/>
      <c r="AH12" s="367"/>
    </row>
    <row r="13" spans="1:34" ht="13.5" customHeight="1">
      <c r="B13" s="373"/>
      <c r="C13" s="55"/>
      <c r="D13" s="56"/>
      <c r="E13" s="57"/>
      <c r="F13" s="338"/>
      <c r="G13" s="58"/>
      <c r="H13" s="377"/>
      <c r="I13" s="378"/>
      <c r="J13" s="379"/>
      <c r="K13" s="373"/>
      <c r="L13" s="384"/>
      <c r="M13" s="385"/>
      <c r="N13" s="385"/>
      <c r="O13" s="386"/>
      <c r="P13" s="390"/>
      <c r="Q13" s="391"/>
      <c r="R13" s="392"/>
      <c r="S13" s="59" t="s">
        <v>63</v>
      </c>
      <c r="T13" s="390"/>
      <c r="U13" s="392"/>
      <c r="V13" s="390" t="s">
        <v>64</v>
      </c>
      <c r="W13" s="392"/>
      <c r="X13" s="390"/>
      <c r="Y13" s="391"/>
      <c r="Z13" s="391"/>
      <c r="AA13" s="392"/>
      <c r="AB13" s="390"/>
      <c r="AC13" s="392"/>
      <c r="AD13" s="393" t="s">
        <v>65</v>
      </c>
      <c r="AE13" s="394"/>
      <c r="AF13" s="367"/>
      <c r="AG13" s="367"/>
      <c r="AH13" s="367"/>
    </row>
    <row r="14" spans="1:34" ht="9" customHeight="1">
      <c r="B14" s="60"/>
      <c r="C14" s="326" t="str">
        <f>IF(作業員の選択!$C$11="","",VLOOKUP(作業員の選択!$C$11,基本データ!$A$11:$AN$50,2,FALSE))</f>
        <v>しろい　いちろう</v>
      </c>
      <c r="D14" s="327"/>
      <c r="E14" s="328"/>
      <c r="F14" s="61"/>
      <c r="G14" s="289"/>
      <c r="H14" s="290">
        <f>IF(作業員の選択!$C$11="","　　年　月　日",VLOOKUP(作業員の選択!$C$11,基本データ!$A$11:$AQ$50,5,FALSE))</f>
        <v>29495</v>
      </c>
      <c r="I14" s="291"/>
      <c r="J14" s="296">
        <f>IF(作業員の選択!$C$11="","　　年　月　日",VLOOKUP(作業員の選択!$C$11,基本データ!$A$11:$AQ$50,4,FALSE))</f>
        <v>24853</v>
      </c>
      <c r="K14" s="143" t="str">
        <f>IF(作業員の選択!$C$11="","",VLOOKUP(作業員の選択!$C$11,基本データ!$A$11:$AN$50,6,FALSE))</f>
        <v>長岡市1-1aaaaaaaaaaaaaaaaaaaaaaaaaaaaaaaaaaa</v>
      </c>
      <c r="L14" s="267" t="s">
        <v>43</v>
      </c>
      <c r="M14" s="268"/>
      <c r="N14" s="299" t="str">
        <f>IF(作業員の選択!$C$11="","",VLOOKUP(作業員の選択!$C$11,基本データ!$A$11:$AN$50,7,FALSE))</f>
        <v>0258-11-0001</v>
      </c>
      <c r="O14" s="300"/>
      <c r="P14" s="301">
        <f>IF(作業員の選択!$C$11="","",VLOOKUP(作業員の選択!$C$11,基本データ!$A$11:$AN$50,10,FALSE))</f>
        <v>44596</v>
      </c>
      <c r="Q14" s="302"/>
      <c r="R14" s="303"/>
      <c r="S14" s="62"/>
      <c r="T14" s="310">
        <f>IF(作業員の選択!$C$11="","",VLOOKUP(作業員の選択!$C$11,基本データ!$A$11:$AN$50,32,FALSE))</f>
        <v>0</v>
      </c>
      <c r="U14" s="311"/>
      <c r="V14" s="316" t="str">
        <f>IF(作業員の選択!$C$11="","",VLOOKUP(作業員の選択!$C$11,基本データ!$A$11:$AN$50,14,FALSE))</f>
        <v>小型車両系建設機械</v>
      </c>
      <c r="W14" s="317"/>
      <c r="X14" s="316" t="str">
        <f>IF(作業員の選択!$C$11="","",VLOOKUP(作業員の選択!$C$11,基本データ!$A$11:$AN$50,20,FALSE))</f>
        <v>高所作業車(10m以上)</v>
      </c>
      <c r="Y14" s="318"/>
      <c r="Z14" s="318"/>
      <c r="AA14" s="317"/>
      <c r="AB14" s="316" t="str">
        <f>IF(作業員の選択!$C$11="","",VLOOKUP(作業員の選択!$C$11,基本データ!$A$11:$AN$50,26,FALSE))</f>
        <v>第1種電気工事士</v>
      </c>
      <c r="AC14" s="317"/>
      <c r="AD14" s="319" t="s">
        <v>66</v>
      </c>
      <c r="AE14" s="320"/>
      <c r="AF14" s="240" t="str">
        <f>IF(作業員の選択!$C$11="","",VLOOKUP(作業員の選択!$C$11,基本データ!$A$11:$AN$50,35,FALSE))</f>
        <v>健康保険組合</v>
      </c>
      <c r="AG14" s="240">
        <f>IF(作業員の選択!$C$11="","",VLOOKUP(作業員の選択!$C$11,基本データ!$A$11:$AN$50,36,FALSE))</f>
        <v>1</v>
      </c>
      <c r="AH14" s="234" t="str">
        <f>IF(作業員の選択!$C$11="","",IF(VLOOKUP(作業員の選択!$C$11,基本データ!$A$11:$AO$60,41,FALSE)="有","○",IF(VLOOKUP(作業員の選択!$C$11,基本データ!$A$11:$AO$60,41,FALSE)="","","")))</f>
        <v>○</v>
      </c>
    </row>
    <row r="15" spans="1:34" ht="9" customHeight="1">
      <c r="B15" s="112"/>
      <c r="C15" s="329"/>
      <c r="D15" s="330"/>
      <c r="E15" s="331"/>
      <c r="F15" s="113"/>
      <c r="G15" s="256"/>
      <c r="H15" s="292"/>
      <c r="I15" s="293"/>
      <c r="J15" s="297"/>
      <c r="K15" s="150"/>
      <c r="L15" s="137"/>
      <c r="M15" s="138"/>
      <c r="N15" s="138"/>
      <c r="O15" s="139"/>
      <c r="P15" s="304"/>
      <c r="Q15" s="305"/>
      <c r="R15" s="306"/>
      <c r="S15" s="117"/>
      <c r="T15" s="312" t="str">
        <f>IF(作業員の選択!$C$11="","",VLOOKUP(作業員の選択!$C$11,基本データ!$A$11:$AN$50,14,FALSE))</f>
        <v>小型車両系建設機械</v>
      </c>
      <c r="U15" s="313"/>
      <c r="V15" s="237" t="str">
        <f>IF(作業員の選択!$C$11="","",VLOOKUP(作業員の選択!$C$11,基本データ!$A$11:$AN$50,15,FALSE))</f>
        <v>職長訓練</v>
      </c>
      <c r="W15" s="238"/>
      <c r="X15" s="237" t="str">
        <f>IF(作業員の選択!$C$11="","",VLOOKUP(作業員の選択!$C$11,基本データ!$A$11:$AN$50,21,FALSE))</f>
        <v>玉掛作業者(1t以上)</v>
      </c>
      <c r="Y15" s="239"/>
      <c r="Z15" s="239"/>
      <c r="AA15" s="238"/>
      <c r="AB15" s="237" t="str">
        <f>IF(作業員の選択!$C$11="","",VLOOKUP(作業員の選択!$C$11,基本データ!$A$11:$AN$50,27,FALSE))</f>
        <v>1級電気施工管理</v>
      </c>
      <c r="AC15" s="238"/>
      <c r="AD15" s="279"/>
      <c r="AE15" s="280"/>
      <c r="AF15" s="241" t="str">
        <f>IF(作業員の選択!$C$11="","",VLOOKUP(作業員の選択!$C$11,基本データ!$A$11:$AN$50,25,FALSE))</f>
        <v>ショベルローダー(1t以上)</v>
      </c>
      <c r="AG15" s="241" t="str">
        <f>IF(作業員の選択!$C$11="","",VLOOKUP(作業員の選択!$C$11,基本データ!$A$11:$AN$50,25,FALSE))</f>
        <v>ショベルローダー(1t以上)</v>
      </c>
      <c r="AH15" s="235"/>
    </row>
    <row r="16" spans="1:34" ht="9" customHeight="1">
      <c r="B16" s="245">
        <v>1</v>
      </c>
      <c r="C16" s="246" t="str">
        <f>IF(作業員の選択!$C$11="","",VLOOKUP(作業員の選択!$C$11,基本データ!$A$11:$AN$50,1,FALSE))</f>
        <v>白井　一郎</v>
      </c>
      <c r="D16" s="247"/>
      <c r="E16" s="248"/>
      <c r="F16" s="255" t="str">
        <f>IF(作業員の選択!$C$11="","",VLOOKUP(作業員の選択!$C$11,基本データ!$A$11:$AN$50,3,FALSE))</f>
        <v>電工</v>
      </c>
      <c r="G16" s="256"/>
      <c r="H16" s="294"/>
      <c r="I16" s="295"/>
      <c r="J16" s="298"/>
      <c r="K16" s="151"/>
      <c r="L16" s="100"/>
      <c r="M16" s="101"/>
      <c r="N16" s="101"/>
      <c r="O16" s="102"/>
      <c r="P16" s="307"/>
      <c r="Q16" s="308"/>
      <c r="R16" s="309"/>
      <c r="S16" s="255" t="str">
        <f>IF(作業員の選択!$C$11="","",VLOOKUP(作業員の選択!$C$11,基本データ!$A$11:$AN$50,13,FALSE))</f>
        <v>A</v>
      </c>
      <c r="T16" s="314" t="str">
        <f>IF(作業員の選択!$C$11="","",VLOOKUP(作業員の選択!$C$11,基本データ!$A$11:$AN$50,14,FALSE))</f>
        <v>小型車両系建設機械</v>
      </c>
      <c r="U16" s="315"/>
      <c r="V16" s="237" t="str">
        <f>IF(作業員の選択!$C$11="","",VLOOKUP(作業員の選択!$C$11,基本データ!$A$11:$AN$50,16,FALSE))</f>
        <v>低圧電気取扱業務</v>
      </c>
      <c r="W16" s="238"/>
      <c r="X16" s="237" t="str">
        <f>IF(作業員の選択!$C$11="","",VLOOKUP(作業員の選択!$C$11,基本データ!$A$11:$AN$50,22,FALSE))</f>
        <v>小型移動式クレーン(5t未満)</v>
      </c>
      <c r="Y16" s="239"/>
      <c r="Z16" s="239"/>
      <c r="AA16" s="238"/>
      <c r="AB16" s="237" t="str">
        <f>IF(作業員の選択!$C$11="","",VLOOKUP(作業員の選択!$C$11,基本データ!$A$11:$AN$50,28,FALSE))</f>
        <v>有線ﾃﾚﾋﾞｼﾞｮﾝ放送技術者</v>
      </c>
      <c r="AC16" s="238"/>
      <c r="AD16" s="321"/>
      <c r="AE16" s="322"/>
      <c r="AF16" s="240" t="str">
        <f>IF(作業員の選択!$C$11="","",VLOOKUP(作業員の選択!$C$11,基本データ!$A$11:$AN$50,37,FALSE))</f>
        <v>厚生年金</v>
      </c>
      <c r="AG16" s="240" t="s">
        <v>373</v>
      </c>
      <c r="AH16" s="236"/>
    </row>
    <row r="17" spans="2:34" ht="9" customHeight="1">
      <c r="B17" s="245"/>
      <c r="C17" s="249"/>
      <c r="D17" s="250"/>
      <c r="E17" s="251"/>
      <c r="F17" s="255"/>
      <c r="G17" s="256"/>
      <c r="H17" s="258">
        <f ca="1">IF(作業員の選択!$C$11="","　　年",VLOOKUP(作業員の選択!$C$11,基本データ!$A$11:$AQ$50,43,FALSE))</f>
        <v>49</v>
      </c>
      <c r="I17" s="259"/>
      <c r="J17" s="264">
        <f ca="1">IF(作業員の選択!$C$11="","　歳",VLOOKUP(作業員の選択!$C$11,基本データ!$A$11:$AQ$50,42,FALSE))</f>
        <v>55</v>
      </c>
      <c r="K17" s="152" t="str">
        <f>IF(作業員の選択!$C$11="","",VLOOKUP(作業員の選択!$C$11,基本データ!$A$11:$AN$50,8,FALSE))</f>
        <v>同上</v>
      </c>
      <c r="L17" s="267" t="s">
        <v>67</v>
      </c>
      <c r="M17" s="268"/>
      <c r="N17" s="269">
        <f>IF(作業員の選択!$C$11="","",VLOOKUP(作業員の選択!$C$11,基本データ!$A$11:$AN$50,9,FALSE))</f>
        <v>0</v>
      </c>
      <c r="O17" s="270"/>
      <c r="P17" s="271">
        <f>IF(作業員の選択!$C$11="","",VLOOKUP(作業員の選択!$C$11,基本データ!$A$11:$AN$50,11,FALSE))</f>
        <v>133</v>
      </c>
      <c r="Q17" s="247" t="s">
        <v>68</v>
      </c>
      <c r="R17" s="274">
        <f>IF(作業員の選択!$C$11="","",VLOOKUP(作業員の選択!$C$11,基本データ!$A$11:$AN$50,12,FALSE))</f>
        <v>81</v>
      </c>
      <c r="S17" s="255"/>
      <c r="T17" s="246">
        <f>IF(作業員の選択!$C$11="","",VLOOKUP(作業員の選択!$C$11,基本データ!$A$11:$AN$50,33,FALSE))</f>
        <v>0</v>
      </c>
      <c r="U17" s="248"/>
      <c r="V17" s="237" t="str">
        <f>IF(作業員の選択!$C$11="","",VLOOKUP(作業員の選択!$C$11,基本データ!$A$11:$AN$50,17,FALSE))</f>
        <v>アーク溶接</v>
      </c>
      <c r="W17" s="238"/>
      <c r="X17" s="237" t="str">
        <f>IF(作業員の選択!$C$11="","",VLOOKUP(作業員の選択!$C$11,基本データ!$A$11:$AN$50,23,FALSE))</f>
        <v>ガス溶接</v>
      </c>
      <c r="Y17" s="239"/>
      <c r="Z17" s="239"/>
      <c r="AA17" s="238"/>
      <c r="AB17" s="237">
        <f>IF(作業員の選択!$C$11="","",VLOOKUP(作業員の選択!$C$11,基本データ!$A$11:$AN$50,29,FALSE))</f>
        <v>401</v>
      </c>
      <c r="AC17" s="238"/>
      <c r="AD17" s="277" t="s">
        <v>66</v>
      </c>
      <c r="AE17" s="278"/>
      <c r="AF17" s="241" t="str">
        <f>IF(作業員の選択!$C$11="","",VLOOKUP(作業員の選択!$C$11,基本データ!$A$11:$AN$50,25,FALSE))</f>
        <v>ショベルローダー(1t以上)</v>
      </c>
      <c r="AG17" s="241"/>
      <c r="AH17" s="234" t="str">
        <f>IF(作業員の選択!$C$11="","",IF(VLOOKUP(作業員の選択!$C$11,基本データ!$A$11:$AO$60,41,FALSE)="有","",IF(VLOOKUP(作業員の選択!$C$11,基本データ!$A$11:$AO$60,41,FALSE)="無","○","")))</f>
        <v/>
      </c>
    </row>
    <row r="18" spans="2:34" ht="9" customHeight="1">
      <c r="B18" s="109"/>
      <c r="C18" s="249"/>
      <c r="D18" s="250"/>
      <c r="E18" s="251"/>
      <c r="F18" s="110"/>
      <c r="G18" s="256"/>
      <c r="H18" s="260"/>
      <c r="I18" s="261"/>
      <c r="J18" s="265"/>
      <c r="K18" s="150"/>
      <c r="L18" s="137"/>
      <c r="M18" s="138"/>
      <c r="N18" s="141"/>
      <c r="O18" s="142"/>
      <c r="P18" s="272"/>
      <c r="Q18" s="250"/>
      <c r="R18" s="275"/>
      <c r="S18" s="110"/>
      <c r="T18" s="249" t="str">
        <f>IF(作業員の選択!$C$11="","",VLOOKUP(作業員の選択!$C$11,基本データ!$A$11:$AN$50,14,FALSE))</f>
        <v>小型車両系建設機械</v>
      </c>
      <c r="U18" s="251"/>
      <c r="V18" s="237" t="str">
        <f>IF(作業員の選択!$C$11="","",VLOOKUP(作業員の選択!$C$11,基本データ!$A$11:$AN$50,18,FALSE))</f>
        <v>ﾌｫｰｸﾘﾌﾄ(1t未満)</v>
      </c>
      <c r="W18" s="238"/>
      <c r="X18" s="237" t="str">
        <f>IF(作業員の選択!$C$11="","",VLOOKUP(作業員の選択!$C$11,基本データ!$A$11:$AN$50,24,FALSE))</f>
        <v>不整地運搬車(１t未満)</v>
      </c>
      <c r="Y18" s="239"/>
      <c r="Z18" s="239"/>
      <c r="AA18" s="238"/>
      <c r="AB18" s="237">
        <f>IF(作業員の選択!$C$11="","",VLOOKUP(作業員の選択!$C$11,基本データ!$A$11:$AN$50,30,FALSE))</f>
        <v>451</v>
      </c>
      <c r="AC18" s="238"/>
      <c r="AD18" s="279"/>
      <c r="AE18" s="280"/>
      <c r="AF18" s="240" t="str">
        <f>IF(作業員の選択!$C$11="","",VLOOKUP(作業員の選択!$C$11,基本データ!$A$11:$AN$50,39,FALSE))</f>
        <v>適用除外</v>
      </c>
      <c r="AG18" s="240" t="str">
        <f>IF(作業員の選択!$C$11="","",IF($AF18="適用除外","－",VLOOKUP(作業員の選択!$C$11,基本データ!$A$11:$AN$50,40,FALSE)))</f>
        <v>－</v>
      </c>
      <c r="AH18" s="235"/>
    </row>
    <row r="19" spans="2:34" ht="9" customHeight="1">
      <c r="B19" s="63"/>
      <c r="C19" s="252"/>
      <c r="D19" s="253"/>
      <c r="E19" s="254"/>
      <c r="F19" s="64"/>
      <c r="G19" s="257"/>
      <c r="H19" s="262"/>
      <c r="I19" s="263"/>
      <c r="J19" s="266"/>
      <c r="K19" s="153"/>
      <c r="L19" s="103"/>
      <c r="M19" s="104"/>
      <c r="N19" s="104"/>
      <c r="O19" s="105"/>
      <c r="P19" s="273"/>
      <c r="Q19" s="253"/>
      <c r="R19" s="276"/>
      <c r="S19" s="65"/>
      <c r="T19" s="252" t="str">
        <f>IF(作業員の選択!$C$11="","",VLOOKUP(作業員の選択!$C$11,基本データ!$A$11:$AN$50,14,FALSE))</f>
        <v>小型車両系建設機械</v>
      </c>
      <c r="U19" s="254"/>
      <c r="V19" s="242" t="str">
        <f>IF(作業員の選択!$C$11="","",VLOOKUP(作業員の選択!$C$11,基本データ!$A$11:$AN$50,19,FALSE))</f>
        <v>小型ボイラー</v>
      </c>
      <c r="W19" s="243"/>
      <c r="X19" s="242" t="str">
        <f>IF(作業員の選択!$C$11="","",VLOOKUP(作業員の選択!$C$11,基本データ!$A$11:$AN$50,25,FALSE))</f>
        <v>ショベルローダー(1t以上)</v>
      </c>
      <c r="Y19" s="244"/>
      <c r="Z19" s="244"/>
      <c r="AA19" s="243"/>
      <c r="AB19" s="242">
        <f>IF(作業員の選択!$C$11="","",VLOOKUP(作業員の選択!$C$11,基本データ!$A$11:$AN$50,31,FALSE))</f>
        <v>501</v>
      </c>
      <c r="AC19" s="243"/>
      <c r="AD19" s="281"/>
      <c r="AE19" s="282"/>
      <c r="AF19" s="241"/>
      <c r="AG19" s="241" t="str">
        <f>IF(作業員の選択!$C$11="","",VLOOKUP(作業員の選択!$C$11,基本データ!$A$11:$AN$50,25,FALSE))</f>
        <v>ショベルローダー(1t以上)</v>
      </c>
      <c r="AH19" s="236"/>
    </row>
    <row r="20" spans="2:34" ht="9" customHeight="1">
      <c r="B20" s="60"/>
      <c r="C20" s="283" t="str">
        <f>IF(作業員の選択!$C$12="","",VLOOKUP(作業員の選択!$C$12,基本データ!$A$11:$AN$50,2,FALSE))</f>
        <v>しらい　じろう</v>
      </c>
      <c r="D20" s="284"/>
      <c r="E20" s="285"/>
      <c r="F20" s="66"/>
      <c r="G20" s="289"/>
      <c r="H20" s="290">
        <f>IF(作業員の選択!$C$12="","　　年　月　日",VLOOKUP(作業員の選択!$C$12,基本データ!$A$11:$AQ$50,5,FALSE))</f>
        <v>29495</v>
      </c>
      <c r="I20" s="291"/>
      <c r="J20" s="296">
        <f>IF(作業員の選択!$C$12="","　　年　月　日",VLOOKUP(作業員の選択!$C$12,基本データ!$A$11:$AQ$50,4,FALSE))</f>
        <v>27442</v>
      </c>
      <c r="K20" s="143" t="str">
        <f>IF(作業員の選択!$C$12="","",VLOOKUP(作業員の選択!$C$12,基本データ!$A$11:$AN$50,6,FALSE))</f>
        <v>長岡市1-2bbbbbbbbbbbbbbbbbbbbbbbbbbbbbbbbbbb</v>
      </c>
      <c r="L20" s="267" t="s">
        <v>43</v>
      </c>
      <c r="M20" s="268"/>
      <c r="N20" s="299" t="str">
        <f>IF(作業員の選択!$C$12="","",VLOOKUP(作業員の選択!$C$12,基本データ!$A$11:$AN$50,7,FALSE))</f>
        <v>0258-11-0002</v>
      </c>
      <c r="O20" s="300"/>
      <c r="P20" s="301">
        <f>IF(作業員の選択!$C$12="","",VLOOKUP(作業員の選択!$C$12,基本データ!$A$11:$AN$50,10,FALSE))</f>
        <v>44597</v>
      </c>
      <c r="Q20" s="302"/>
      <c r="R20" s="303"/>
      <c r="S20" s="62"/>
      <c r="T20" s="310">
        <f>IF(作業員の選択!$C$12="","　　年　月　日",VLOOKUP(作業員の選択!$C$12,基本データ!$A$11:$AQ$50,32,FALSE))</f>
        <v>44622</v>
      </c>
      <c r="U20" s="311"/>
      <c r="V20" s="316" t="str">
        <f>IF(作業員の選択!$C$12="","",VLOOKUP(作業員の選択!$C$12,基本データ!$A$11:$AN$50,14,FALSE))</f>
        <v>小型車両系建設機械</v>
      </c>
      <c r="W20" s="317"/>
      <c r="X20" s="316" t="str">
        <f>IF(作業員の選択!$C$12="","",VLOOKUP(作業員の選択!$C$12,基本データ!$A$11:$AN$50,20,FALSE))</f>
        <v>小型移動式クレーン(5t未満)</v>
      </c>
      <c r="Y20" s="318"/>
      <c r="Z20" s="318"/>
      <c r="AA20" s="317"/>
      <c r="AB20" s="316" t="str">
        <f>IF(作業員の選択!$C$12="","",VLOOKUP(作業員の選択!$C$12,基本データ!$A$11:$AN$50,26,FALSE))</f>
        <v>第1種電気工事士</v>
      </c>
      <c r="AC20" s="317"/>
      <c r="AD20" s="319" t="s">
        <v>66</v>
      </c>
      <c r="AE20" s="320"/>
      <c r="AF20" s="240" t="str">
        <f>IF(作業員の選択!$C$12="","",VLOOKUP(作業員の選択!$C$12,基本データ!$A$11:$AN$50,35,FALSE))</f>
        <v>健康保険組合</v>
      </c>
      <c r="AG20" s="240">
        <f>IF(作業員の選択!$C$12="","",VLOOKUP(作業員の選択!$C$12,基本データ!$A$11:$AN$50,36,FALSE))</f>
        <v>2</v>
      </c>
      <c r="AH20" s="234" t="str">
        <f>IF(作業員の選択!$C$12="","",IF(VLOOKUP(作業員の選択!$C$12,基本データ!$A$11:$AO$60,41,FALSE)="有","○",IF(VLOOKUP(作業員の選択!$C$12,基本データ!$A$11:$AO$60,41,FALSE)="","","")))</f>
        <v>○</v>
      </c>
    </row>
    <row r="21" spans="2:34" ht="9" customHeight="1">
      <c r="B21" s="112"/>
      <c r="C21" s="286"/>
      <c r="D21" s="287"/>
      <c r="E21" s="288"/>
      <c r="F21" s="120"/>
      <c r="G21" s="256"/>
      <c r="H21" s="292"/>
      <c r="I21" s="293"/>
      <c r="J21" s="297"/>
      <c r="K21" s="154"/>
      <c r="L21" s="137"/>
      <c r="M21" s="138"/>
      <c r="N21" s="138"/>
      <c r="O21" s="139"/>
      <c r="P21" s="304"/>
      <c r="Q21" s="305"/>
      <c r="R21" s="306"/>
      <c r="S21" s="117"/>
      <c r="T21" s="312"/>
      <c r="U21" s="313"/>
      <c r="V21" s="237" t="str">
        <f>IF(作業員の選択!$C$12="","",VLOOKUP(作業員の選択!$C$12,基本データ!$A$11:$AN$50,15,FALSE))</f>
        <v>職長訓練</v>
      </c>
      <c r="W21" s="238"/>
      <c r="X21" s="237" t="str">
        <f>IF(作業員の選択!$C$12="","",VLOOKUP(作業員の選択!$C$12,基本データ!$A$11:$AN$50,21,FALSE))</f>
        <v>玉掛作業者(1t以上)</v>
      </c>
      <c r="Y21" s="239"/>
      <c r="Z21" s="239"/>
      <c r="AA21" s="238"/>
      <c r="AB21" s="237" t="str">
        <f>IF(作業員の選択!$C$12="","",VLOOKUP(作業員の選択!$C$12,基本データ!$A$11:$AN$50,27,FALSE))</f>
        <v>2級電気施工管理</v>
      </c>
      <c r="AC21" s="238"/>
      <c r="AD21" s="279"/>
      <c r="AE21" s="280"/>
      <c r="AF21" s="241">
        <f>IF(作業員の選択!$C$12="","",VLOOKUP(作業員の選択!$C$12,基本データ!$A$11:$AN$50,25,FALSE))</f>
        <v>202</v>
      </c>
      <c r="AG21" s="241">
        <f>IF(作業員の選択!$C$12="","",VLOOKUP(作業員の選択!$C$12,基本データ!$A$11:$AN$50,25,FALSE))</f>
        <v>202</v>
      </c>
      <c r="AH21" s="235"/>
    </row>
    <row r="22" spans="2:34" ht="9" customHeight="1">
      <c r="B22" s="245">
        <v>2</v>
      </c>
      <c r="C22" s="246" t="str">
        <f>IF(作業員の選択!$C$12="","",VLOOKUP(作業員の選択!$C$12,基本データ!$A$11:$AN$50,1,FALSE))</f>
        <v>白井　次郎</v>
      </c>
      <c r="D22" s="247"/>
      <c r="E22" s="248"/>
      <c r="F22" s="255" t="str">
        <f>IF(作業員の選択!$C$12="","",VLOOKUP(作業員の選択!$C$12,基本データ!$A$11:$AN$50,3,FALSE))</f>
        <v>電工</v>
      </c>
      <c r="G22" s="256"/>
      <c r="H22" s="294"/>
      <c r="I22" s="295"/>
      <c r="J22" s="298"/>
      <c r="K22" s="155"/>
      <c r="L22" s="100"/>
      <c r="M22" s="101"/>
      <c r="N22" s="101"/>
      <c r="O22" s="102"/>
      <c r="P22" s="307"/>
      <c r="Q22" s="308"/>
      <c r="R22" s="309"/>
      <c r="S22" s="255" t="str">
        <f>IF(作業員の選択!$C$12="","",VLOOKUP(作業員の選択!$C$12,基本データ!$A$11:$AN$50,13,FALSE))</f>
        <v>B</v>
      </c>
      <c r="T22" s="314"/>
      <c r="U22" s="315"/>
      <c r="V22" s="237" t="str">
        <f>IF(作業員の選択!$C$12="","",VLOOKUP(作業員の選択!$C$12,基本データ!$A$11:$AN$50,16,FALSE))</f>
        <v>低圧電気取扱業務</v>
      </c>
      <c r="W22" s="238"/>
      <c r="X22" s="237" t="str">
        <f>IF(作業員の選択!$C$12="","",VLOOKUP(作業員の選択!$C$12,基本データ!$A$11:$AN$50,22,FALSE))</f>
        <v>高所作業車(10m以上)</v>
      </c>
      <c r="Y22" s="239"/>
      <c r="Z22" s="239"/>
      <c r="AA22" s="238"/>
      <c r="AB22" s="237" t="str">
        <f>IF(作業員の選択!$C$12="","",VLOOKUP(作業員の選択!$C$12,基本データ!$A$11:$AN$50,28,FALSE))</f>
        <v>消防設備士甲種４級</v>
      </c>
      <c r="AC22" s="238"/>
      <c r="AD22" s="321"/>
      <c r="AE22" s="322"/>
      <c r="AF22" s="240" t="str">
        <f>IF(作業員の選択!$C$12="","",VLOOKUP(作業員の選択!$C$12,基本データ!$A$11:$AN$50,37,FALSE))</f>
        <v>厚生年金</v>
      </c>
      <c r="AG22" s="240" t="s">
        <v>372</v>
      </c>
      <c r="AH22" s="236"/>
    </row>
    <row r="23" spans="2:34" ht="9" customHeight="1">
      <c r="B23" s="245"/>
      <c r="C23" s="249"/>
      <c r="D23" s="250"/>
      <c r="E23" s="251"/>
      <c r="F23" s="255"/>
      <c r="G23" s="256"/>
      <c r="H23" s="258">
        <f ca="1">IF(作業員の選択!$C$12="","　　年",VLOOKUP(作業員の選択!$C$12,基本データ!$A$11:$AQ$50,43,FALSE))</f>
        <v>43</v>
      </c>
      <c r="I23" s="259"/>
      <c r="J23" s="264">
        <f ca="1">IF(作業員の選択!$C$12="","　歳",VLOOKUP(作業員の選択!$C$12,基本データ!$A$11:$AQ$50,42,FALSE))</f>
        <v>48</v>
      </c>
      <c r="K23" s="156" t="str">
        <f>IF(作業員の選択!$C$12="","",VLOOKUP(作業員の選択!$C$12,基本データ!$A$11:$AN$50,8,FALSE))</f>
        <v>同上</v>
      </c>
      <c r="L23" s="267" t="s">
        <v>43</v>
      </c>
      <c r="M23" s="268"/>
      <c r="N23" s="269">
        <f>IF(作業員の選択!$C$12="","",VLOOKUP(作業員の選択!$C$12,基本データ!$A$11:$AN$50,9,FALSE))</f>
        <v>0</v>
      </c>
      <c r="O23" s="270"/>
      <c r="P23" s="271">
        <f>IF(作業員の選択!$C$12="","",VLOOKUP(作業員の選択!$C$12,基本データ!$A$11:$AN$50,11,FALSE))</f>
        <v>121</v>
      </c>
      <c r="Q23" s="247" t="s">
        <v>68</v>
      </c>
      <c r="R23" s="274">
        <f>IF(作業員の選択!$C$12="","",VLOOKUP(作業員の選択!$C$12,基本データ!$A$11:$AN$50,12,FALSE))</f>
        <v>83</v>
      </c>
      <c r="S23" s="255"/>
      <c r="T23" s="246">
        <f>IF(作業員の選択!$C$12="","",VLOOKUP(作業員の選択!$C$12,基本データ!$A$11:$AQ$50,33,FALSE))</f>
        <v>502</v>
      </c>
      <c r="U23" s="248"/>
      <c r="V23" s="237" t="str">
        <f>IF(作業員の選択!$C$12="","",VLOOKUP(作業員の選択!$C$12,基本データ!$A$11:$AN$50,17,FALSE))</f>
        <v>ダイオキシン取扱業務</v>
      </c>
      <c r="W23" s="238"/>
      <c r="X23" s="237">
        <f>IF(作業員の選択!$C$12="","",VLOOKUP(作業員の選択!$C$12,基本データ!$A$11:$AN$50,23,FALSE))</f>
        <v>102</v>
      </c>
      <c r="Y23" s="239"/>
      <c r="Z23" s="239"/>
      <c r="AA23" s="238"/>
      <c r="AB23" s="237">
        <f>IF(作業員の選択!$C$12="","",VLOOKUP(作業員の選択!$C$12,基本データ!$A$11:$AN$50,29,FALSE))</f>
        <v>402</v>
      </c>
      <c r="AC23" s="238"/>
      <c r="AD23" s="277" t="s">
        <v>66</v>
      </c>
      <c r="AE23" s="278"/>
      <c r="AF23" s="241">
        <f>IF(作業員の選択!$C$12="","",VLOOKUP(作業員の選択!$C$12,基本データ!$A$11:$AN$50,25,FALSE))</f>
        <v>202</v>
      </c>
      <c r="AG23" s="241"/>
      <c r="AH23" s="234" t="str">
        <f>IF(作業員の選択!$C$12="","",IF(VLOOKUP(作業員の選択!$C$12,基本データ!$A$11:$AO$60,41,FALSE)="有","",IF(VLOOKUP(作業員の選択!$C$12,基本データ!$A$11:$AO$60,41,FALSE)="無","○","")))</f>
        <v/>
      </c>
    </row>
    <row r="24" spans="2:34" ht="9" customHeight="1">
      <c r="B24" s="109"/>
      <c r="C24" s="249"/>
      <c r="D24" s="250"/>
      <c r="E24" s="251"/>
      <c r="F24" s="110"/>
      <c r="G24" s="256"/>
      <c r="H24" s="260"/>
      <c r="I24" s="261"/>
      <c r="J24" s="265"/>
      <c r="K24" s="154"/>
      <c r="L24" s="137"/>
      <c r="M24" s="138"/>
      <c r="N24" s="141"/>
      <c r="O24" s="142"/>
      <c r="P24" s="272"/>
      <c r="Q24" s="250"/>
      <c r="R24" s="275"/>
      <c r="S24" s="110"/>
      <c r="T24" s="249"/>
      <c r="U24" s="251"/>
      <c r="V24" s="237">
        <f>IF(作業員の選択!$C$12="","",VLOOKUP(作業員の選択!$C$12,基本データ!$A$11:$AN$50,18,FALSE))</f>
        <v>2</v>
      </c>
      <c r="W24" s="238"/>
      <c r="X24" s="237">
        <f>IF(作業員の選択!$C$12="","",VLOOKUP(作業員の選択!$C$12,基本データ!$A$11:$AN$50,24,FALSE))</f>
        <v>152</v>
      </c>
      <c r="Y24" s="239"/>
      <c r="Z24" s="239"/>
      <c r="AA24" s="238"/>
      <c r="AB24" s="237">
        <f>IF(作業員の選択!$C$12="","",VLOOKUP(作業員の選択!$C$12,基本データ!$A$11:$AN$50,30,FALSE))</f>
        <v>452</v>
      </c>
      <c r="AC24" s="238"/>
      <c r="AD24" s="279"/>
      <c r="AE24" s="280"/>
      <c r="AF24" s="240" t="str">
        <f>IF(作業員の選択!$C$12="","",VLOOKUP(作業員の選択!$C$12,基本データ!$A$11:$AN$50,39,FALSE))</f>
        <v>　　</v>
      </c>
      <c r="AG24" s="240" t="str">
        <f>IF(作業員の選択!$C$12="","",IF($AF$24="適用除外","－",VLOOKUP(作業員の選択!$C$12,基本データ!$A$11:$AN$50,40,FALSE)))</f>
        <v>0002</v>
      </c>
      <c r="AH24" s="235"/>
    </row>
    <row r="25" spans="2:34" ht="9" customHeight="1">
      <c r="B25" s="67"/>
      <c r="C25" s="252"/>
      <c r="D25" s="253"/>
      <c r="E25" s="254"/>
      <c r="F25" s="64"/>
      <c r="G25" s="257"/>
      <c r="H25" s="262"/>
      <c r="I25" s="263"/>
      <c r="J25" s="266"/>
      <c r="K25" s="157"/>
      <c r="L25" s="103"/>
      <c r="M25" s="104"/>
      <c r="N25" s="104"/>
      <c r="O25" s="105"/>
      <c r="P25" s="273"/>
      <c r="Q25" s="253"/>
      <c r="R25" s="276"/>
      <c r="S25" s="65"/>
      <c r="T25" s="252"/>
      <c r="U25" s="254"/>
      <c r="V25" s="242">
        <f>IF(作業員の選択!$C$12="","",VLOOKUP(作業員の選択!$C$12,基本データ!$A$11:$AN$50,19,FALSE))</f>
        <v>52</v>
      </c>
      <c r="W25" s="243"/>
      <c r="X25" s="242">
        <f>IF(作業員の選択!$C$12="","",VLOOKUP(作業員の選択!$C$12,基本データ!$A$11:$AN$50,25,FALSE))</f>
        <v>202</v>
      </c>
      <c r="Y25" s="244"/>
      <c r="Z25" s="244"/>
      <c r="AA25" s="243"/>
      <c r="AB25" s="242">
        <f>IF(作業員の選択!$C$12="","",VLOOKUP(作業員の選択!$C$12,基本データ!$A$11:$AN$50,31,FALSE))</f>
        <v>502</v>
      </c>
      <c r="AC25" s="243"/>
      <c r="AD25" s="281"/>
      <c r="AE25" s="282"/>
      <c r="AF25" s="241">
        <f>IF(作業員の選択!$C$12="","",VLOOKUP(作業員の選択!$C$12,基本データ!$A$11:$AN$50,25,FALSE))</f>
        <v>202</v>
      </c>
      <c r="AG25" s="241"/>
      <c r="AH25" s="236"/>
    </row>
    <row r="26" spans="2:34" ht="9" customHeight="1">
      <c r="B26" s="68"/>
      <c r="C26" s="283" t="str">
        <f>IF(作業員の選択!$C$13="","",VLOOKUP(作業員の選択!$C$13,基本データ!$A$11:$AN$50,2,FALSE))</f>
        <v>しらい　さぶろう</v>
      </c>
      <c r="D26" s="284"/>
      <c r="E26" s="285"/>
      <c r="F26" s="66"/>
      <c r="G26" s="289"/>
      <c r="H26" s="290">
        <f>IF(作業員の選択!$C$13="","　　年　月　日",VLOOKUP(作業員の選択!$C$13,基本データ!$A$11:$AQ$50,5,FALSE))</f>
        <v>29792</v>
      </c>
      <c r="I26" s="291"/>
      <c r="J26" s="296">
        <f>IF(作業員の選択!$C$13="","　　年　月　日",VLOOKUP(作業員の選択!$C$13,基本データ!$A$11:$AQ$50,4,FALSE))</f>
        <v>29453</v>
      </c>
      <c r="K26" s="143" t="str">
        <f>IF(作業員の選択!$C$13="","",VLOOKUP(作業員の選択!$C$13,基本データ!$A$11:$AN$50,6,FALSE))</f>
        <v>長岡市1-3ccccccccccccccccccccccccccccccccc</v>
      </c>
      <c r="L26" s="267" t="s">
        <v>43</v>
      </c>
      <c r="M26" s="268"/>
      <c r="N26" s="299" t="str">
        <f>IF(作業員の選択!$C$13="","",VLOOKUP(作業員の選択!$C$13,基本データ!$A$11:$AN$50,7,FALSE))</f>
        <v>0258-11-0003</v>
      </c>
      <c r="O26" s="300"/>
      <c r="P26" s="301">
        <f>IF(作業員の選択!$C$13="","",VLOOKUP(作業員の選択!$C$13,基本データ!$A$11:$AN$50,10,FALSE))</f>
        <v>44598</v>
      </c>
      <c r="Q26" s="302"/>
      <c r="R26" s="303"/>
      <c r="S26" s="62"/>
      <c r="T26" s="310">
        <f>IF(作業員の選択!$C$13="","　　年　月　日",VLOOKUP(作業員の選択!$C$13,基本データ!$A$11:$AQ$50,32,FALSE))</f>
        <v>44623</v>
      </c>
      <c r="U26" s="311"/>
      <c r="V26" s="316" t="str">
        <f>IF(作業員の選択!$C$13="","",VLOOKUP(作業員の選択!$C$13,基本データ!$A$11:$AN$50,14,FALSE))</f>
        <v>低圧電気取扱業務</v>
      </c>
      <c r="W26" s="317"/>
      <c r="X26" s="316" t="str">
        <f>IF(作業員の選択!$C$13="","",VLOOKUP(作業員の選択!$C$13,基本データ!$A$11:$AN$50,20,FALSE))</f>
        <v>高所作業車(10m以上)</v>
      </c>
      <c r="Y26" s="318"/>
      <c r="Z26" s="318"/>
      <c r="AA26" s="317"/>
      <c r="AB26" s="316" t="str">
        <f>IF(作業員の選択!$C$13="","",VLOOKUP(作業員の選択!$C$13,基本データ!$A$11:$AN$50,26,FALSE))</f>
        <v>第1種電気工事士</v>
      </c>
      <c r="AC26" s="317"/>
      <c r="AD26" s="319" t="s">
        <v>66</v>
      </c>
      <c r="AE26" s="320"/>
      <c r="AF26" s="240" t="str">
        <f>IF(作業員の選択!$C$13="","",VLOOKUP(作業員の選択!$C$13,基本データ!$A$11:$AN$50,35,FALSE))</f>
        <v>健康保険組合</v>
      </c>
      <c r="AG26" s="240">
        <f>IF(作業員の選択!$C$13="","",VLOOKUP(作業員の選択!$C$13,基本データ!$A$11:$AN$50,36,FALSE))</f>
        <v>3</v>
      </c>
      <c r="AH26" s="234" t="str">
        <f>IF(作業員の選択!$C$13="","",IF(VLOOKUP(作業員の選択!$C$13,基本データ!$A$11:$AO$60,41,FALSE)="有","○",IF(VLOOKUP(作業員の選択!$C$13,基本データ!$A$11:$AO$60,41,FALSE)="","","")))</f>
        <v>○</v>
      </c>
    </row>
    <row r="27" spans="2:34" ht="9" customHeight="1">
      <c r="B27" s="121"/>
      <c r="C27" s="286"/>
      <c r="D27" s="287"/>
      <c r="E27" s="288"/>
      <c r="F27" s="120"/>
      <c r="G27" s="256"/>
      <c r="H27" s="292"/>
      <c r="I27" s="293"/>
      <c r="J27" s="297"/>
      <c r="K27" s="158"/>
      <c r="L27" s="137"/>
      <c r="M27" s="138"/>
      <c r="N27" s="138"/>
      <c r="O27" s="139"/>
      <c r="P27" s="304"/>
      <c r="Q27" s="305"/>
      <c r="R27" s="306"/>
      <c r="S27" s="117"/>
      <c r="T27" s="312"/>
      <c r="U27" s="313"/>
      <c r="V27" s="237" t="str">
        <f>IF(作業員の選択!$C$13="","",VLOOKUP(作業員の選択!$C$13,基本データ!$A$11:$AN$50,15,FALSE))</f>
        <v>職長訓練</v>
      </c>
      <c r="W27" s="238"/>
      <c r="X27" s="237" t="str">
        <f>IF(作業員の選択!$C$13="","",VLOOKUP(作業員の選択!$C$13,基本データ!$A$11:$AN$50,21,FALSE))</f>
        <v>玉掛作業者(1t以上)</v>
      </c>
      <c r="Y27" s="239"/>
      <c r="Z27" s="239"/>
      <c r="AA27" s="238"/>
      <c r="AB27" s="237" t="str">
        <f>IF(作業員の選択!$C$13="","",VLOOKUP(作業員の選択!$C$13,基本データ!$A$11:$AN$50,27,FALSE))</f>
        <v>1級電気施工管理</v>
      </c>
      <c r="AC27" s="238"/>
      <c r="AD27" s="279"/>
      <c r="AE27" s="280"/>
      <c r="AF27" s="241">
        <f>IF(作業員の選択!$C$13="","",VLOOKUP(作業員の選択!$C$13,基本データ!$A$11:$AN$50,25,FALSE))</f>
        <v>203</v>
      </c>
      <c r="AG27" s="241">
        <f>IF(作業員の選択!$C$13="","",VLOOKUP(作業員の選択!$C$13,基本データ!$A$11:$AN$50,25,FALSE))</f>
        <v>203</v>
      </c>
      <c r="AH27" s="235"/>
    </row>
    <row r="28" spans="2:34" ht="9" customHeight="1">
      <c r="B28" s="245">
        <v>3</v>
      </c>
      <c r="C28" s="246" t="str">
        <f>IF(作業員の選択!$C$13="","",VLOOKUP(作業員の選択!$C$13,基本データ!$A$11:$AN$50,1,FALSE))</f>
        <v>白井　三郎</v>
      </c>
      <c r="D28" s="247"/>
      <c r="E28" s="248"/>
      <c r="F28" s="255" t="str">
        <f>IF(作業員の選択!$C$13="","",VLOOKUP(作業員の選択!$C$13,基本データ!$A$11:$AN$50,3,FALSE))</f>
        <v>電工</v>
      </c>
      <c r="G28" s="256"/>
      <c r="H28" s="294"/>
      <c r="I28" s="295"/>
      <c r="J28" s="298"/>
      <c r="K28" s="147"/>
      <c r="L28" s="100"/>
      <c r="M28" s="101"/>
      <c r="N28" s="101"/>
      <c r="O28" s="102"/>
      <c r="P28" s="307"/>
      <c r="Q28" s="308"/>
      <c r="R28" s="309"/>
      <c r="S28" s="255" t="str">
        <f>IF(作業員の選択!$C$13="","",VLOOKUP(作業員の選択!$C$13,基本データ!$A$11:$AN$50,13,FALSE))</f>
        <v>AB</v>
      </c>
      <c r="T28" s="314"/>
      <c r="U28" s="315"/>
      <c r="V28" s="237" t="str">
        <f>IF(作業員の選択!$C$13="","",VLOOKUP(作業員の選択!$C$13,基本データ!$A$11:$AN$50,16,FALSE))</f>
        <v>低圧電気取扱業務</v>
      </c>
      <c r="W28" s="238"/>
      <c r="X28" s="237" t="str">
        <f>IF(作業員の選択!$C$13="","",VLOOKUP(作業員の選択!$C$13,基本データ!$A$11:$AN$50,22,FALSE))</f>
        <v>小型移動式クレーン(5t未満)</v>
      </c>
      <c r="Y28" s="239"/>
      <c r="Z28" s="239"/>
      <c r="AA28" s="238"/>
      <c r="AB28" s="237" t="str">
        <f>IF(作業員の選択!$C$13="","",VLOOKUP(作業員の選択!$C$13,基本データ!$A$11:$AN$50,28,FALSE))</f>
        <v>有線ﾃﾚﾋﾞｼﾞｮﾝ放送技術者</v>
      </c>
      <c r="AC28" s="238"/>
      <c r="AD28" s="321"/>
      <c r="AE28" s="322"/>
      <c r="AF28" s="240" t="str">
        <f>IF(作業員の選択!$C$13="","",VLOOKUP(作業員の選択!$C$13,基本データ!$A$11:$AN$50,37,FALSE))</f>
        <v>厚生年金</v>
      </c>
      <c r="AG28" s="240" t="s">
        <v>372</v>
      </c>
      <c r="AH28" s="236"/>
    </row>
    <row r="29" spans="2:34" ht="9" customHeight="1">
      <c r="B29" s="245"/>
      <c r="C29" s="249"/>
      <c r="D29" s="250"/>
      <c r="E29" s="251"/>
      <c r="F29" s="255"/>
      <c r="G29" s="256"/>
      <c r="H29" s="258">
        <f ca="1">IF(作業員の選択!$C$13="","　　年",VLOOKUP(作業員の選択!$C$13,基本データ!$A$11:$AQ$50,43,FALSE))</f>
        <v>42</v>
      </c>
      <c r="I29" s="259"/>
      <c r="J29" s="264">
        <f ca="1">IF(作業員の選択!$C$13="","　歳",VLOOKUP(作業員の選択!$C$13,基本データ!$A$11:$AQ$50,42,FALSE))</f>
        <v>43</v>
      </c>
      <c r="K29" s="159" t="str">
        <f>IF(作業員の選択!$C$13="","",VLOOKUP(作業員の選択!$C$13,基本データ!$A$11:$AN$50,8,FALSE))</f>
        <v>同上</v>
      </c>
      <c r="L29" s="267" t="s">
        <v>43</v>
      </c>
      <c r="M29" s="268"/>
      <c r="N29" s="269">
        <f>IF(作業員の選択!$C$13="","",VLOOKUP(作業員の選択!$C$13,基本データ!$A$11:$AN$50,9,FALSE))</f>
        <v>0</v>
      </c>
      <c r="O29" s="270"/>
      <c r="P29" s="271">
        <f>IF(作業員の選択!$C$13="","",VLOOKUP(作業員の選択!$C$13,基本データ!$A$11:$AN$50,11,FALSE))</f>
        <v>142</v>
      </c>
      <c r="Q29" s="247" t="s">
        <v>68</v>
      </c>
      <c r="R29" s="274">
        <f>IF(作業員の選択!$C$13="","",VLOOKUP(作業員の選択!$C$13,基本データ!$A$11:$AN$50,12,FALSE))</f>
        <v>98</v>
      </c>
      <c r="S29" s="255"/>
      <c r="T29" s="246">
        <f>IF(作業員の選択!$C$13="","",VLOOKUP(作業員の選択!$C$13,基本データ!$A$11:$AQ$50,33,FALSE))</f>
        <v>503</v>
      </c>
      <c r="U29" s="248"/>
      <c r="V29" s="237" t="str">
        <f>IF(作業員の選択!$C$13="","",VLOOKUP(作業員の選択!$C$13,基本データ!$A$11:$AN$50,17,FALSE))</f>
        <v>う</v>
      </c>
      <c r="W29" s="238"/>
      <c r="X29" s="237">
        <f>IF(作業員の選択!$C$13="","",VLOOKUP(作業員の選択!$C$13,基本データ!$A$11:$AN$50,23,FALSE))</f>
        <v>103</v>
      </c>
      <c r="Y29" s="239"/>
      <c r="Z29" s="239"/>
      <c r="AA29" s="238"/>
      <c r="AB29" s="237">
        <f>IF(作業員の選択!$C$13="","",VLOOKUP(作業員の選択!$C$13,基本データ!$A$11:$AN$50,29,FALSE))</f>
        <v>403</v>
      </c>
      <c r="AC29" s="238"/>
      <c r="AD29" s="277" t="s">
        <v>66</v>
      </c>
      <c r="AE29" s="278"/>
      <c r="AF29" s="241">
        <f>IF(作業員の選択!$C$13="","",VLOOKUP(作業員の選択!$C$13,基本データ!$A$11:$AN$50,25,FALSE))</f>
        <v>203</v>
      </c>
      <c r="AG29" s="241"/>
      <c r="AH29" s="234" t="str">
        <f>IF(作業員の選択!$C$13="","",IF(VLOOKUP(作業員の選択!$C$13,基本データ!$A$11:$AO$60,41,FALSE)="有","",IF(VLOOKUP(作業員の選択!$C$13,基本データ!$A$11:$AO$60,41,FALSE)="無","○","")))</f>
        <v/>
      </c>
    </row>
    <row r="30" spans="2:34" ht="9" customHeight="1">
      <c r="B30" s="109"/>
      <c r="C30" s="249"/>
      <c r="D30" s="250"/>
      <c r="E30" s="251"/>
      <c r="F30" s="110"/>
      <c r="G30" s="256"/>
      <c r="H30" s="260"/>
      <c r="I30" s="261"/>
      <c r="J30" s="265"/>
      <c r="K30" s="158"/>
      <c r="L30" s="137"/>
      <c r="M30" s="138"/>
      <c r="N30" s="141"/>
      <c r="O30" s="142"/>
      <c r="P30" s="272"/>
      <c r="Q30" s="250"/>
      <c r="R30" s="275"/>
      <c r="S30" s="110"/>
      <c r="T30" s="249"/>
      <c r="U30" s="251"/>
      <c r="V30" s="237">
        <f>IF(作業員の選択!$C$13="","",VLOOKUP(作業員の選択!$C$13,基本データ!$A$11:$AN$50,18,FALSE))</f>
        <v>3</v>
      </c>
      <c r="W30" s="238"/>
      <c r="X30" s="237">
        <f>IF(作業員の選択!$C$13="","",VLOOKUP(作業員の選択!$C$13,基本データ!$A$11:$AN$50,24,FALSE))</f>
        <v>153</v>
      </c>
      <c r="Y30" s="239"/>
      <c r="Z30" s="239"/>
      <c r="AA30" s="238"/>
      <c r="AB30" s="237">
        <f>IF(作業員の選択!$C$13="","",VLOOKUP(作業員の選択!$C$13,基本データ!$A$11:$AN$50,30,FALSE))</f>
        <v>453</v>
      </c>
      <c r="AC30" s="238"/>
      <c r="AD30" s="279"/>
      <c r="AE30" s="280"/>
      <c r="AF30" s="240" t="str">
        <f>IF(作業員の選択!$C$13="","",VLOOKUP(作業員の選択!$C$13,基本データ!$A$11:$AN$50,39,FALSE))</f>
        <v>　　</v>
      </c>
      <c r="AG30" s="240" t="str">
        <f>IF(作業員の選択!$C$13="","",IF($AF$30="適用除外","－",VLOOKUP(作業員の選択!$C$13,基本データ!$A$11:$AN$50,40,FALSE)))</f>
        <v>0003</v>
      </c>
      <c r="AH30" s="235"/>
    </row>
    <row r="31" spans="2:34" ht="9" customHeight="1">
      <c r="B31" s="67"/>
      <c r="C31" s="252"/>
      <c r="D31" s="253"/>
      <c r="E31" s="254"/>
      <c r="F31" s="64"/>
      <c r="G31" s="257"/>
      <c r="H31" s="262"/>
      <c r="I31" s="263"/>
      <c r="J31" s="266"/>
      <c r="K31" s="149"/>
      <c r="L31" s="103"/>
      <c r="M31" s="104"/>
      <c r="N31" s="104"/>
      <c r="O31" s="105"/>
      <c r="P31" s="273"/>
      <c r="Q31" s="253"/>
      <c r="R31" s="276"/>
      <c r="S31" s="65"/>
      <c r="T31" s="252"/>
      <c r="U31" s="254"/>
      <c r="V31" s="242">
        <f>IF(作業員の選択!$C$13="","",VLOOKUP(作業員の選択!$C$13,基本データ!$A$11:$AN$50,19,FALSE))</f>
        <v>53</v>
      </c>
      <c r="W31" s="243"/>
      <c r="X31" s="242">
        <f>IF(作業員の選択!$C$13="","",VLOOKUP(作業員の選択!$C$13,基本データ!$A$11:$AN$50,25,FALSE))</f>
        <v>203</v>
      </c>
      <c r="Y31" s="244"/>
      <c r="Z31" s="244"/>
      <c r="AA31" s="243"/>
      <c r="AB31" s="242">
        <f>IF(作業員の選択!$C$13="","",VLOOKUP(作業員の選択!$C$13,基本データ!$A$11:$AN$50,31,FALSE))</f>
        <v>503</v>
      </c>
      <c r="AC31" s="243"/>
      <c r="AD31" s="281"/>
      <c r="AE31" s="282"/>
      <c r="AF31" s="241">
        <f>IF(作業員の選択!$C$13="","",VLOOKUP(作業員の選択!$C$13,基本データ!$A$11:$AN$50,25,FALSE))</f>
        <v>203</v>
      </c>
      <c r="AG31" s="241">
        <f>IF(作業員の選択!$C$13="","",VLOOKUP(作業員の選択!$C$13,基本データ!$A$11:$AN$50,25,FALSE))</f>
        <v>203</v>
      </c>
      <c r="AH31" s="236"/>
    </row>
    <row r="32" spans="2:34" ht="9" customHeight="1">
      <c r="B32" s="68"/>
      <c r="C32" s="283" t="str">
        <f>IF(作業員の選択!$C$14="","",VLOOKUP(作業員の選択!$C$14,基本データ!$A$11:$AN$50,2,FALSE))</f>
        <v>しらい　しろう</v>
      </c>
      <c r="D32" s="284"/>
      <c r="E32" s="285"/>
      <c r="F32" s="66"/>
      <c r="G32" s="289"/>
      <c r="H32" s="290">
        <f>IF(作業員の選択!$C$14="","　　年　月　日",VLOOKUP(作業員の選択!$C$14,基本データ!$A$11:$AQ$50,5,FALSE))</f>
        <v>30078</v>
      </c>
      <c r="I32" s="291"/>
      <c r="J32" s="296">
        <f>IF(作業員の選択!$C$14="","　　年　月　日",VLOOKUP(作業員の選択!$C$14,基本データ!$A$11:$AQ$50,4,FALSE))</f>
        <v>31266</v>
      </c>
      <c r="K32" s="145" t="str">
        <f>IF(作業員の選択!$C$14="","",VLOOKUP(作業員の選択!$C$14,基本データ!$A$11:$AN$50,6,FALSE))</f>
        <v>長岡市1-4</v>
      </c>
      <c r="L32" s="267" t="s">
        <v>43</v>
      </c>
      <c r="M32" s="268"/>
      <c r="N32" s="299" t="str">
        <f>IF(作業員の選択!$C$14="","",VLOOKUP(作業員の選択!$C$14,基本データ!$A$11:$AN$50,7,FALSE))</f>
        <v>0258-11-0004</v>
      </c>
      <c r="O32" s="300"/>
      <c r="P32" s="301">
        <f>IF(作業員の選択!$C$14="","",VLOOKUP(作業員の選択!$C$14,基本データ!$A$11:$AN$50,10,FALSE))</f>
        <v>44599</v>
      </c>
      <c r="Q32" s="302"/>
      <c r="R32" s="303"/>
      <c r="S32" s="62"/>
      <c r="T32" s="310">
        <f>IF(作業員の選択!$C$14="","　　年　月　日",VLOOKUP(作業員の選択!$C$14,基本データ!$A$11:$AQ$50,32,FALSE))</f>
        <v>44624</v>
      </c>
      <c r="U32" s="311"/>
      <c r="V32" s="316" t="str">
        <f>IF(作業員の選択!$C$14="","",VLOOKUP(作業員の選択!$C$14,基本データ!$A$11:$AN$50,14,FALSE))</f>
        <v>小型車両系建設機械</v>
      </c>
      <c r="W32" s="317"/>
      <c r="X32" s="316" t="str">
        <f>IF(作業員の選択!$C$14="","",VLOOKUP(作業員の選択!$C$14,基本データ!$A$11:$AN$50,20,FALSE))</f>
        <v>小型移動式クレーン(5t未満)</v>
      </c>
      <c r="Y32" s="318"/>
      <c r="Z32" s="318"/>
      <c r="AA32" s="317"/>
      <c r="AB32" s="316" t="str">
        <f>IF(作業員の選択!$C$14="","",VLOOKUP(作業員の選択!$C$14,基本データ!$A$11:$AN$50,26,FALSE))</f>
        <v>第1種電気工事士</v>
      </c>
      <c r="AC32" s="317"/>
      <c r="AD32" s="319" t="s">
        <v>66</v>
      </c>
      <c r="AE32" s="320"/>
      <c r="AF32" s="240" t="str">
        <f>IF(作業員の選択!$C$14="","",VLOOKUP(作業員の選択!$C$14,基本データ!$A$11:$AN$50,35,FALSE))</f>
        <v>健康保険組合</v>
      </c>
      <c r="AG32" s="240">
        <f>IF(作業員の選択!$C$14="","",VLOOKUP(作業員の選択!$C$14,基本データ!$A$11:$AN$50,36,FALSE))</f>
        <v>4</v>
      </c>
      <c r="AH32" s="234" t="str">
        <f>IF(作業員の選択!$C$14="","",IF(VLOOKUP(作業員の選択!$C$14,基本データ!$A$11:$AO$60,41,FALSE)="有","○",IF(VLOOKUP(作業員の選択!$C$14,基本データ!$A$11:$AO$60,41,FALSE)="","","")))</f>
        <v/>
      </c>
    </row>
    <row r="33" spans="2:35" ht="9" customHeight="1">
      <c r="B33" s="121"/>
      <c r="C33" s="286"/>
      <c r="D33" s="287"/>
      <c r="E33" s="288"/>
      <c r="F33" s="120"/>
      <c r="G33" s="256"/>
      <c r="H33" s="292"/>
      <c r="I33" s="293"/>
      <c r="J33" s="297"/>
      <c r="K33" s="158"/>
      <c r="L33" s="137"/>
      <c r="M33" s="138"/>
      <c r="N33" s="138"/>
      <c r="O33" s="139"/>
      <c r="P33" s="304"/>
      <c r="Q33" s="305"/>
      <c r="R33" s="306"/>
      <c r="S33" s="117"/>
      <c r="T33" s="312"/>
      <c r="U33" s="313"/>
      <c r="V33" s="237" t="str">
        <f>IF(作業員の選択!$C$14="","",VLOOKUP(作業員の選択!$C$14,基本データ!$A$11:$AN$50,15,FALSE))</f>
        <v>職長訓練</v>
      </c>
      <c r="W33" s="238"/>
      <c r="X33" s="237" t="str">
        <f>IF(作業員の選択!$C$14="","",VLOOKUP(作業員の選択!$C$14,基本データ!$A$11:$AN$50,21,FALSE))</f>
        <v>玉掛作業者(1t以上)</v>
      </c>
      <c r="Y33" s="239"/>
      <c r="Z33" s="239"/>
      <c r="AA33" s="238"/>
      <c r="AB33" s="237" t="str">
        <f>IF(作業員の選択!$C$14="","",VLOOKUP(作業員の選択!$C$14,基本データ!$A$11:$AN$50,27,FALSE))</f>
        <v>2級電気施工管理</v>
      </c>
      <c r="AC33" s="238"/>
      <c r="AD33" s="279"/>
      <c r="AE33" s="280"/>
      <c r="AF33" s="241">
        <f>IF(作業員の選択!$C$14="","",VLOOKUP(作業員の選択!$C$14,基本データ!$A$11:$AN$50,25,FALSE))</f>
        <v>204</v>
      </c>
      <c r="AG33" s="241">
        <f>IF(作業員の選択!$C$14="","",VLOOKUP(作業員の選択!$C$14,基本データ!$A$11:$AN$50,25,FALSE))</f>
        <v>204</v>
      </c>
      <c r="AH33" s="235"/>
    </row>
    <row r="34" spans="2:35" ht="9" customHeight="1">
      <c r="B34" s="245">
        <v>4</v>
      </c>
      <c r="C34" s="246" t="str">
        <f>IF(作業員の選択!$C$14="","",VLOOKUP(作業員の選択!$C$14,基本データ!$A$11:$AN$50,1,FALSE))</f>
        <v>白井　四郎</v>
      </c>
      <c r="D34" s="247"/>
      <c r="E34" s="248"/>
      <c r="F34" s="255" t="str">
        <f>IF(作業員の選択!$C$14="","",VLOOKUP(作業員の選択!$C$14,基本データ!$A$11:$AN$50,3,FALSE))</f>
        <v>電工</v>
      </c>
      <c r="G34" s="256"/>
      <c r="H34" s="294"/>
      <c r="I34" s="295"/>
      <c r="J34" s="298"/>
      <c r="K34" s="147"/>
      <c r="L34" s="100"/>
      <c r="M34" s="101"/>
      <c r="N34" s="101"/>
      <c r="O34" s="102"/>
      <c r="P34" s="307"/>
      <c r="Q34" s="308"/>
      <c r="R34" s="309"/>
      <c r="S34" s="255" t="str">
        <f>IF(作業員の選択!$C$14="","",VLOOKUP(作業員の選択!$C$14,基本データ!$A$11:$AN$50,13,FALSE))</f>
        <v>O</v>
      </c>
      <c r="T34" s="314"/>
      <c r="U34" s="315"/>
      <c r="V34" s="237" t="str">
        <f>IF(作業員の選択!$C$14="","",VLOOKUP(作業員の選択!$C$14,基本データ!$A$11:$AN$50,16,FALSE))</f>
        <v>低圧電気取扱業務</v>
      </c>
      <c r="W34" s="238"/>
      <c r="X34" s="237" t="str">
        <f>IF(作業員の選択!$C$14="","",VLOOKUP(作業員の選択!$C$14,基本データ!$A$11:$AN$50,22,FALSE))</f>
        <v>高所作業車(10m以上)</v>
      </c>
      <c r="Y34" s="239"/>
      <c r="Z34" s="239"/>
      <c r="AA34" s="238"/>
      <c r="AB34" s="237" t="str">
        <f>IF(作業員の選択!$C$14="","",VLOOKUP(作業員の選択!$C$14,基本データ!$A$11:$AN$50,28,FALSE))</f>
        <v>消防設備士甲種４級</v>
      </c>
      <c r="AC34" s="238"/>
      <c r="AD34" s="321"/>
      <c r="AE34" s="322"/>
      <c r="AF34" s="240" t="str">
        <f>IF(作業員の選択!$C$14="","",VLOOKUP(作業員の選択!$C$14,基本データ!$A$11:$AN$50,37,FALSE))</f>
        <v>厚生年金</v>
      </c>
      <c r="AG34" s="240" t="s">
        <v>372</v>
      </c>
      <c r="AH34" s="236"/>
    </row>
    <row r="35" spans="2:35" ht="9" customHeight="1">
      <c r="B35" s="245"/>
      <c r="C35" s="249"/>
      <c r="D35" s="250"/>
      <c r="E35" s="251"/>
      <c r="F35" s="255"/>
      <c r="G35" s="256"/>
      <c r="H35" s="258">
        <f ca="1">IF(作業員の選択!$C$14="","　　年",VLOOKUP(作業員の選択!$C$14,基本データ!$A$11:$AQ$50,43,FALSE))</f>
        <v>53</v>
      </c>
      <c r="I35" s="259"/>
      <c r="J35" s="264">
        <f ca="1">IF(作業員の選択!$C$14="","　歳",VLOOKUP(作業員の選択!$C$14,基本データ!$A$11:$AQ$50,42,FALSE))</f>
        <v>38</v>
      </c>
      <c r="K35" s="159" t="str">
        <f>IF(作業員の選択!$C$14="","",VLOOKUP(作業員の選択!$C$14,基本データ!$A$11:$AN$50,8,FALSE))</f>
        <v>同上</v>
      </c>
      <c r="L35" s="267" t="s">
        <v>43</v>
      </c>
      <c r="M35" s="268"/>
      <c r="N35" s="269">
        <f>IF(作業員の選択!$C$14="","",VLOOKUP(作業員の選択!$C$14,基本データ!$A$11:$AN$50,9,FALSE))</f>
        <v>0</v>
      </c>
      <c r="O35" s="270"/>
      <c r="P35" s="271">
        <f>IF(作業員の選択!$C$14="","",VLOOKUP(作業員の選択!$C$14,基本データ!$A$11:$AN$50,11,FALSE))</f>
        <v>107</v>
      </c>
      <c r="Q35" s="247" t="s">
        <v>68</v>
      </c>
      <c r="R35" s="274">
        <f>IF(作業員の選択!$C$14="","",VLOOKUP(作業員の選択!$C$14,基本データ!$A$11:$AN$50,12,FALSE))</f>
        <v>69</v>
      </c>
      <c r="S35" s="255"/>
      <c r="T35" s="246">
        <f>IF(作業員の選択!$C$14="","",VLOOKUP(作業員の選択!$C$14,基本データ!$A$11:$AQ$50,33,FALSE))</f>
        <v>504</v>
      </c>
      <c r="U35" s="248"/>
      <c r="V35" s="237" t="str">
        <f>IF(作業員の選択!$C$14="","",VLOOKUP(作業員の選択!$C$14,基本データ!$A$11:$AN$50,17,FALSE))</f>
        <v>え</v>
      </c>
      <c r="W35" s="238"/>
      <c r="X35" s="237">
        <f>IF(作業員の選択!$C$14="","",VLOOKUP(作業員の選択!$C$14,基本データ!$A$11:$AN$50,23,FALSE))</f>
        <v>104</v>
      </c>
      <c r="Y35" s="239"/>
      <c r="Z35" s="239"/>
      <c r="AA35" s="238"/>
      <c r="AB35" s="237">
        <f>IF(作業員の選択!$C$14="","",VLOOKUP(作業員の選択!$C$14,基本データ!$A$11:$AN$50,29,FALSE))</f>
        <v>404</v>
      </c>
      <c r="AC35" s="238"/>
      <c r="AD35" s="277" t="s">
        <v>66</v>
      </c>
      <c r="AE35" s="278"/>
      <c r="AF35" s="241">
        <f>IF(作業員の選択!$C$14="","",VLOOKUP(作業員の選択!$C$14,基本データ!$A$11:$AN$50,25,FALSE))</f>
        <v>204</v>
      </c>
      <c r="AG35" s="241"/>
      <c r="AH35" s="234" t="str">
        <f>IF(作業員の選択!$C$14="","",IF(VLOOKUP(作業員の選択!$C$14,基本データ!$A$11:$AO$60,41,FALSE)="有","",IF(VLOOKUP(作業員の選択!$C$14,基本データ!$A$11:$AO$60,41,FALSE)="無","○","")))</f>
        <v>○</v>
      </c>
    </row>
    <row r="36" spans="2:35" ht="9" customHeight="1">
      <c r="B36" s="109"/>
      <c r="C36" s="249"/>
      <c r="D36" s="250"/>
      <c r="E36" s="251"/>
      <c r="F36" s="110"/>
      <c r="G36" s="256"/>
      <c r="H36" s="260"/>
      <c r="I36" s="261"/>
      <c r="J36" s="265"/>
      <c r="K36" s="158"/>
      <c r="L36" s="137"/>
      <c r="M36" s="138"/>
      <c r="N36" s="141"/>
      <c r="O36" s="142"/>
      <c r="P36" s="272"/>
      <c r="Q36" s="250"/>
      <c r="R36" s="275"/>
      <c r="S36" s="110"/>
      <c r="T36" s="249"/>
      <c r="U36" s="251"/>
      <c r="V36" s="237">
        <f>IF(作業員の選択!$C$14="","",VLOOKUP(作業員の選択!$C$14,基本データ!$A$11:$AN$50,18,FALSE))</f>
        <v>4</v>
      </c>
      <c r="W36" s="238"/>
      <c r="X36" s="237">
        <f>IF(作業員の選択!$C$14="","",VLOOKUP(作業員の選択!$C$14,基本データ!$A$11:$AN$50,24,FALSE))</f>
        <v>154</v>
      </c>
      <c r="Y36" s="239"/>
      <c r="Z36" s="239"/>
      <c r="AA36" s="238"/>
      <c r="AB36" s="237">
        <f>IF(作業員の選択!$C$14="","",VLOOKUP(作業員の選択!$C$14,基本データ!$A$11:$AN$50,30,FALSE))</f>
        <v>454</v>
      </c>
      <c r="AC36" s="238"/>
      <c r="AD36" s="279"/>
      <c r="AE36" s="280"/>
      <c r="AF36" s="240" t="str">
        <f>IF(作業員の選択!$C$14="","",VLOOKUP(作業員の選択!$C$14,基本データ!$A$11:$AN$50,39,FALSE))</f>
        <v>　　</v>
      </c>
      <c r="AG36" s="240" t="str">
        <f>IF(作業員の選択!$C$14="","",IF($AF$36="適用除外","－",VLOOKUP(作業員の選択!$C$14,基本データ!$A$11:$AN$50,40,FALSE)))</f>
        <v>0004</v>
      </c>
      <c r="AH36" s="235"/>
    </row>
    <row r="37" spans="2:35" ht="9" customHeight="1">
      <c r="B37" s="67"/>
      <c r="C37" s="252"/>
      <c r="D37" s="253"/>
      <c r="E37" s="254"/>
      <c r="F37" s="64"/>
      <c r="G37" s="257"/>
      <c r="H37" s="262"/>
      <c r="I37" s="263"/>
      <c r="J37" s="266"/>
      <c r="K37" s="149"/>
      <c r="L37" s="103"/>
      <c r="M37" s="104"/>
      <c r="N37" s="104"/>
      <c r="O37" s="105"/>
      <c r="P37" s="273"/>
      <c r="Q37" s="253"/>
      <c r="R37" s="276"/>
      <c r="S37" s="65"/>
      <c r="T37" s="252"/>
      <c r="U37" s="254"/>
      <c r="V37" s="242">
        <f>IF(作業員の選択!$C$14="","",VLOOKUP(作業員の選択!$C$14,基本データ!$A$11:$AN$50,19,FALSE))</f>
        <v>54</v>
      </c>
      <c r="W37" s="243"/>
      <c r="X37" s="242">
        <f>IF(作業員の選択!$C$14="","",VLOOKUP(作業員の選択!$C$14,基本データ!$A$11:$AN$50,25,FALSE))</f>
        <v>204</v>
      </c>
      <c r="Y37" s="244"/>
      <c r="Z37" s="244"/>
      <c r="AA37" s="243"/>
      <c r="AB37" s="242">
        <f>IF(作業員の選択!$C$14="","",VLOOKUP(作業員の選択!$C$14,基本データ!$A$11:$AN$50,31,FALSE))</f>
        <v>504</v>
      </c>
      <c r="AC37" s="243"/>
      <c r="AD37" s="281"/>
      <c r="AE37" s="282"/>
      <c r="AF37" s="241">
        <f>IF(作業員の選択!$C$14="","",VLOOKUP(作業員の選択!$C$14,基本データ!$A$11:$AN$50,25,FALSE))</f>
        <v>204</v>
      </c>
      <c r="AG37" s="241"/>
      <c r="AH37" s="236"/>
    </row>
    <row r="38" spans="2:35" ht="9" customHeight="1">
      <c r="B38" s="68"/>
      <c r="C38" s="283" t="str">
        <f>IF(作業員の選択!$C$15="","",VLOOKUP(作業員の選択!$C$15,基本データ!$A$11:$AN$50,2,FALSE))</f>
        <v>しらい　ごろう</v>
      </c>
      <c r="D38" s="284"/>
      <c r="E38" s="285"/>
      <c r="F38" s="66"/>
      <c r="G38" s="289"/>
      <c r="H38" s="290">
        <f>IF(作業員の選択!$C$15="","　　年　月　日",VLOOKUP(作業員の選択!$C$15,基本データ!$A$11:$AQ$50,5,FALSE))</f>
        <v>30901</v>
      </c>
      <c r="I38" s="291"/>
      <c r="J38" s="296">
        <f>IF(作業員の選択!$C$15="","　　年　月　日",VLOOKUP(作業員の選択!$C$15,基本データ!$A$11:$AQ$50,4,FALSE))</f>
        <v>23096</v>
      </c>
      <c r="K38" s="145" t="str">
        <f>IF(作業員の選択!$C$15="","",VLOOKUP(作業員の選択!$C$15,基本データ!$A$11:$AN$50,6,FALSE))</f>
        <v>長岡市1-5</v>
      </c>
      <c r="L38" s="267" t="s">
        <v>43</v>
      </c>
      <c r="M38" s="268"/>
      <c r="N38" s="299" t="str">
        <f>IF(作業員の選択!$C$15="","",VLOOKUP(作業員の選択!$C$15,基本データ!$A$11:$AN$50,7,FALSE))</f>
        <v>0258-11-0005</v>
      </c>
      <c r="O38" s="300"/>
      <c r="P38" s="301">
        <f>IF(作業員の選択!$C$15="","",VLOOKUP(作業員の選択!$C$15,基本データ!$A$11:$AN$50,10,FALSE))</f>
        <v>44600</v>
      </c>
      <c r="Q38" s="302"/>
      <c r="R38" s="303"/>
      <c r="S38" s="62"/>
      <c r="T38" s="310">
        <f>IF(作業員の選択!$C$15="","　　年　月　日",VLOOKUP(作業員の選択!$C$15,基本データ!$A$11:$AQ$50,32,FALSE))</f>
        <v>44625</v>
      </c>
      <c r="U38" s="311"/>
      <c r="V38" s="316" t="str">
        <f>IF(作業員の選択!$C$15="","",VLOOKUP(作業員の選択!$C$15,基本データ!$A$11:$AN$50,14,FALSE))</f>
        <v>小型車両系建設機械</v>
      </c>
      <c r="W38" s="317"/>
      <c r="X38" s="316" t="str">
        <f>IF(作業員の選択!$C$15="","",VLOOKUP(作業員の選択!$C$15,基本データ!$A$11:$AN$50,20,FALSE))</f>
        <v>高所作業車(10m以上)</v>
      </c>
      <c r="Y38" s="318"/>
      <c r="Z38" s="318"/>
      <c r="AA38" s="317"/>
      <c r="AB38" s="316" t="str">
        <f>IF(作業員の選択!$C$15="","",VLOOKUP(作業員の選択!$C$15,基本データ!$A$11:$AN$50,26,FALSE))</f>
        <v>第1種電気工事士</v>
      </c>
      <c r="AC38" s="317"/>
      <c r="AD38" s="319" t="s">
        <v>66</v>
      </c>
      <c r="AE38" s="320"/>
      <c r="AF38" s="240" t="str">
        <f>IF(作業員の選択!$C$15="","",VLOOKUP(作業員の選択!$C$15,基本データ!$A$11:$AN$50,35,FALSE))</f>
        <v>健康保険組合</v>
      </c>
      <c r="AG38" s="240">
        <f>IF(作業員の選択!$C$15="","",IF(作業員の選択!$C$15="","",VLOOKUP(作業員の選択!$C$15,基本データ!$A$11:$AN$50,36,FALSE)))</f>
        <v>5</v>
      </c>
      <c r="AH38" s="234" t="str">
        <f>IF(作業員の選択!$C$15="","",IF(VLOOKUP(作業員の選択!$C$15,基本データ!$A$11:$AO$60,41,FALSE)="有","○",IF(VLOOKUP(作業員の選択!$C$15,基本データ!$A$11:$AO$60,41,FALSE)="","","")))</f>
        <v>○</v>
      </c>
    </row>
    <row r="39" spans="2:35" ht="9" customHeight="1">
      <c r="B39" s="121"/>
      <c r="C39" s="286"/>
      <c r="D39" s="287"/>
      <c r="E39" s="288"/>
      <c r="F39" s="120"/>
      <c r="G39" s="256"/>
      <c r="H39" s="292"/>
      <c r="I39" s="293"/>
      <c r="J39" s="297"/>
      <c r="K39" s="158"/>
      <c r="L39" s="137"/>
      <c r="M39" s="138"/>
      <c r="N39" s="138"/>
      <c r="O39" s="139"/>
      <c r="P39" s="304"/>
      <c r="Q39" s="305"/>
      <c r="R39" s="306"/>
      <c r="S39" s="117"/>
      <c r="T39" s="312"/>
      <c r="U39" s="313"/>
      <c r="V39" s="237" t="str">
        <f>IF(作業員の選択!$C$15="","",VLOOKUP(作業員の選択!$C$15,基本データ!$A$11:$AN$50,15,FALSE))</f>
        <v>職長訓練</v>
      </c>
      <c r="W39" s="238"/>
      <c r="X39" s="237" t="str">
        <f>IF(作業員の選択!$C$15="","",VLOOKUP(作業員の選択!$C$15,基本データ!$A$11:$AN$50,21,FALSE))</f>
        <v>玉掛作業者(1t以上)</v>
      </c>
      <c r="Y39" s="239"/>
      <c r="Z39" s="239"/>
      <c r="AA39" s="238"/>
      <c r="AB39" s="237" t="str">
        <f>IF(作業員の選択!$C$15="","",VLOOKUP(作業員の選択!$C$15,基本データ!$A$11:$AN$50,27,FALSE))</f>
        <v>1級電気施工管理</v>
      </c>
      <c r="AC39" s="238"/>
      <c r="AD39" s="279"/>
      <c r="AE39" s="280"/>
      <c r="AF39" s="241">
        <f>IF(作業員の選択!$C$15="","",VLOOKUP(作業員の選択!$C$15,基本データ!$A$11:$AN$50,25,FALSE))</f>
        <v>205</v>
      </c>
      <c r="AG39" s="241">
        <f>IF(作業員の選択!$C$15="","",VLOOKUP(作業員の選択!$C$15,基本データ!$A$11:$AN$50,25,FALSE))</f>
        <v>205</v>
      </c>
      <c r="AH39" s="235"/>
    </row>
    <row r="40" spans="2:35" ht="9" customHeight="1">
      <c r="B40" s="245">
        <v>5</v>
      </c>
      <c r="C40" s="246" t="str">
        <f>IF(作業員の選択!$C$15="","",VLOOKUP(作業員の選択!$C$15,基本データ!$A$11:$AN$50,1,FALSE))</f>
        <v>白井　五郎</v>
      </c>
      <c r="D40" s="247"/>
      <c r="E40" s="248"/>
      <c r="F40" s="255" t="str">
        <f>IF(作業員の選択!$C$15="","",VLOOKUP(作業員の選択!$C$15,基本データ!$A$11:$AN$50,3,FALSE))</f>
        <v>電工</v>
      </c>
      <c r="G40" s="256"/>
      <c r="H40" s="294"/>
      <c r="I40" s="295"/>
      <c r="J40" s="298"/>
      <c r="K40" s="147"/>
      <c r="L40" s="100"/>
      <c r="M40" s="101"/>
      <c r="N40" s="101"/>
      <c r="O40" s="102"/>
      <c r="P40" s="307"/>
      <c r="Q40" s="308"/>
      <c r="R40" s="309"/>
      <c r="S40" s="255" t="str">
        <f>IF(作業員の選択!$C$15="","",VLOOKUP(作業員の選択!$C$15,基本データ!$A$11:$AN$50,13,FALSE))</f>
        <v>A</v>
      </c>
      <c r="T40" s="314"/>
      <c r="U40" s="315"/>
      <c r="V40" s="237" t="str">
        <f>IF(作業員の選択!$C$15="","",VLOOKUP(作業員の選択!$C$15,基本データ!$A$11:$AN$50,16,FALSE))</f>
        <v>低圧電気取扱業務</v>
      </c>
      <c r="W40" s="238"/>
      <c r="X40" s="237" t="str">
        <f>IF(作業員の選択!$C$15="","",VLOOKUP(作業員の選択!$C$15,基本データ!$A$11:$AN$50,22,FALSE))</f>
        <v>小型移動式クレーン(5t未満)</v>
      </c>
      <c r="Y40" s="239"/>
      <c r="Z40" s="239"/>
      <c r="AA40" s="238"/>
      <c r="AB40" s="237" t="str">
        <f>IF(作業員の選択!$C$15="","",VLOOKUP(作業員の選択!$C$15,基本データ!$A$11:$AN$50,28,FALSE))</f>
        <v>有線ﾃﾚﾋﾞｼﾞｮﾝ放送技術者</v>
      </c>
      <c r="AC40" s="238"/>
      <c r="AD40" s="321"/>
      <c r="AE40" s="322"/>
      <c r="AF40" s="240" t="str">
        <f>IF(作業員の選択!$C$15="","",VLOOKUP(作業員の選択!$C$15,基本データ!$A$11:$AN$50,37,FALSE))</f>
        <v>厚生年金</v>
      </c>
      <c r="AG40" s="240" t="s">
        <v>372</v>
      </c>
      <c r="AH40" s="236"/>
    </row>
    <row r="41" spans="2:35" ht="9" customHeight="1">
      <c r="B41" s="245"/>
      <c r="C41" s="249"/>
      <c r="D41" s="250"/>
      <c r="E41" s="251"/>
      <c r="F41" s="255"/>
      <c r="G41" s="256"/>
      <c r="H41" s="258">
        <f ca="1">IF(作業員の選択!$C$15="","　　年",VLOOKUP(作業員の選択!$C$15,基本データ!$A$11:$AQ$50,43,FALSE))</f>
        <v>39</v>
      </c>
      <c r="I41" s="259"/>
      <c r="J41" s="264">
        <f ca="1">IF(作業員の選択!$C$15="","　歳",VLOOKUP(作業員の選択!$C$15,基本データ!$A$11:$AQ$50,42,FALSE))</f>
        <v>60</v>
      </c>
      <c r="K41" s="159" t="str">
        <f>IF(作業員の選択!$C$15="","",VLOOKUP(作業員の選択!$C$15,基本データ!$A$11:$AN$50,8,FALSE))</f>
        <v>同上</v>
      </c>
      <c r="L41" s="267" t="s">
        <v>43</v>
      </c>
      <c r="M41" s="268"/>
      <c r="N41" s="269">
        <f>IF(作業員の選択!$C$15="","",VLOOKUP(作業員の選択!$C$15,基本データ!$A$11:$AN$50,9,FALSE))</f>
        <v>0</v>
      </c>
      <c r="O41" s="270"/>
      <c r="P41" s="271">
        <f>IF(作業員の選択!$C$15="","",VLOOKUP(作業員の選択!$C$15,基本データ!$A$11:$AN$50,11,FALSE))</f>
        <v>155</v>
      </c>
      <c r="Q41" s="247" t="s">
        <v>68</v>
      </c>
      <c r="R41" s="274">
        <f>IF(作業員の選択!$C$15="","",VLOOKUP(作業員の選択!$C$15,基本データ!$A$11:$AN$50,12,FALSE))</f>
        <v>97</v>
      </c>
      <c r="S41" s="255"/>
      <c r="T41" s="246">
        <f>IF(作業員の選択!$C$15="","",VLOOKUP(作業員の選択!$C$15,基本データ!$A$11:$AQ$50,33,FALSE))</f>
        <v>505</v>
      </c>
      <c r="U41" s="248"/>
      <c r="V41" s="237" t="str">
        <f>IF(作業員の選択!$C$15="","",VLOOKUP(作業員の選択!$C$15,基本データ!$A$11:$AN$50,17,FALSE))</f>
        <v>お</v>
      </c>
      <c r="W41" s="238"/>
      <c r="X41" s="237">
        <f>IF(作業員の選択!$C$15="","",VLOOKUP(作業員の選択!$C$15,基本データ!$A$11:$AN$50,23,FALSE))</f>
        <v>105</v>
      </c>
      <c r="Y41" s="239"/>
      <c r="Z41" s="239"/>
      <c r="AA41" s="238"/>
      <c r="AB41" s="237">
        <f>IF(作業員の選択!$C$15="","",VLOOKUP(作業員の選択!$C$15,基本データ!$A$11:$AN$50,29,FALSE))</f>
        <v>405</v>
      </c>
      <c r="AC41" s="238"/>
      <c r="AD41" s="277" t="s">
        <v>66</v>
      </c>
      <c r="AE41" s="278"/>
      <c r="AF41" s="241">
        <f>IF(作業員の選択!$C$15="","",VLOOKUP(作業員の選択!$C$15,基本データ!$A$11:$AN$50,25,FALSE))</f>
        <v>205</v>
      </c>
      <c r="AG41" s="241"/>
      <c r="AH41" s="234" t="str">
        <f>IF(作業員の選択!$C$15="","",IF(VLOOKUP(作業員の選択!$C$15,基本データ!$A$11:$AO$60,41,FALSE)="有","",IF(VLOOKUP(作業員の選択!$C$15,基本データ!$A$11:$AO$60,41,FALSE)="無","○","")))</f>
        <v/>
      </c>
    </row>
    <row r="42" spans="2:35" ht="9" customHeight="1">
      <c r="B42" s="109"/>
      <c r="C42" s="249"/>
      <c r="D42" s="250"/>
      <c r="E42" s="251"/>
      <c r="F42" s="110"/>
      <c r="G42" s="256"/>
      <c r="H42" s="260"/>
      <c r="I42" s="261"/>
      <c r="J42" s="265"/>
      <c r="K42" s="158"/>
      <c r="L42" s="137"/>
      <c r="M42" s="138"/>
      <c r="N42" s="141"/>
      <c r="O42" s="142"/>
      <c r="P42" s="272"/>
      <c r="Q42" s="250"/>
      <c r="R42" s="275"/>
      <c r="S42" s="110"/>
      <c r="T42" s="249"/>
      <c r="U42" s="251"/>
      <c r="V42" s="237">
        <f>IF(作業員の選択!$C$15="","",VLOOKUP(作業員の選択!$C$15,基本データ!$A$11:$AN$50,18,FALSE))</f>
        <v>5</v>
      </c>
      <c r="W42" s="238"/>
      <c r="X42" s="237">
        <f>IF(作業員の選択!$C$15="","",VLOOKUP(作業員の選択!$C$15,基本データ!$A$11:$AN$50,24,FALSE))</f>
        <v>155</v>
      </c>
      <c r="Y42" s="239"/>
      <c r="Z42" s="239"/>
      <c r="AA42" s="238"/>
      <c r="AB42" s="237">
        <f>IF(作業員の選択!$C$15="","",VLOOKUP(作業員の選択!$C$15,基本データ!$A$11:$AN$50,30,FALSE))</f>
        <v>455</v>
      </c>
      <c r="AC42" s="238"/>
      <c r="AD42" s="279"/>
      <c r="AE42" s="280"/>
      <c r="AF42" s="240" t="str">
        <f>IF(作業員の選択!$C$15="","",VLOOKUP(作業員の選択!$C$15,基本データ!$A$11:$AN$50,39,FALSE))</f>
        <v>　　</v>
      </c>
      <c r="AG42" s="240" t="str">
        <f>IF(作業員の選択!$C$15="","",IF($AF$42="適用除外","－",VLOOKUP(作業員の選択!$C$15,基本データ!$A$11:$AN$50,40,FALSE)))</f>
        <v>0005</v>
      </c>
      <c r="AH42" s="235"/>
    </row>
    <row r="43" spans="2:35" ht="9" customHeight="1">
      <c r="B43" s="67"/>
      <c r="C43" s="252"/>
      <c r="D43" s="253"/>
      <c r="E43" s="254"/>
      <c r="F43" s="64"/>
      <c r="G43" s="257"/>
      <c r="H43" s="262"/>
      <c r="I43" s="263"/>
      <c r="J43" s="266"/>
      <c r="K43" s="149"/>
      <c r="L43" s="103"/>
      <c r="M43" s="104"/>
      <c r="N43" s="104"/>
      <c r="O43" s="105"/>
      <c r="P43" s="273"/>
      <c r="Q43" s="253"/>
      <c r="R43" s="276"/>
      <c r="S43" s="65"/>
      <c r="T43" s="252"/>
      <c r="U43" s="254"/>
      <c r="V43" s="242">
        <f>IF(作業員の選択!$C$15="","",VLOOKUP(作業員の選択!$C$15,基本データ!$A$11:$AN$50,19,FALSE))</f>
        <v>55</v>
      </c>
      <c r="W43" s="243"/>
      <c r="X43" s="242">
        <f>IF(作業員の選択!$C$15="","",VLOOKUP(作業員の選択!$C$15,基本データ!$A$11:$AN$50,25,FALSE))</f>
        <v>205</v>
      </c>
      <c r="Y43" s="244"/>
      <c r="Z43" s="244"/>
      <c r="AA43" s="243"/>
      <c r="AB43" s="242">
        <f>IF(作業員の選択!$C$15="","",VLOOKUP(作業員の選択!$C$15,基本データ!$A$11:$AN$50,31,FALSE))</f>
        <v>505</v>
      </c>
      <c r="AC43" s="243"/>
      <c r="AD43" s="281"/>
      <c r="AE43" s="282"/>
      <c r="AF43" s="241">
        <f>IF(作業員の選択!$C$15="","",VLOOKUP(作業員の選択!$C$15,基本データ!$A$11:$AN$50,25,FALSE))</f>
        <v>205</v>
      </c>
      <c r="AG43" s="241">
        <f>IF(作業員の選択!$C$15="","",VLOOKUP(作業員の選択!$C$15,基本データ!$A$11:$AN$50,25,FALSE))</f>
        <v>205</v>
      </c>
      <c r="AH43" s="236"/>
    </row>
    <row r="44" spans="2:35" ht="9" customHeight="1">
      <c r="B44" s="68"/>
      <c r="C44" s="283" t="str">
        <f>IF(作業員の選択!$C$16="","",VLOOKUP(作業員の選択!$C$16,基本データ!$A$11:$AN$50,2,FALSE))</f>
        <v>しらい　ろくろう</v>
      </c>
      <c r="D44" s="284"/>
      <c r="E44" s="285"/>
      <c r="F44" s="66"/>
      <c r="G44" s="289"/>
      <c r="H44" s="290">
        <f>IF(作業員の選択!$C$16="","　　年　月　日",VLOOKUP(作業員の選択!$C$16,基本データ!$A$11:$AQ$50,5,FALSE))</f>
        <v>31868</v>
      </c>
      <c r="I44" s="291"/>
      <c r="J44" s="296">
        <f>IF(作業員の選択!$C$16="","　　年　月　日",VLOOKUP(作業員の選択!$C$16,基本データ!$A$11:$AQ$50,4,FALSE))</f>
        <v>23847</v>
      </c>
      <c r="K44" s="145" t="str">
        <f>IF(作業員の選択!$C$16="","",VLOOKUP(作業員の選択!$C$16,基本データ!$A$11:$AN$50,6,FALSE))</f>
        <v>長岡市1-6</v>
      </c>
      <c r="L44" s="267" t="s">
        <v>43</v>
      </c>
      <c r="M44" s="268"/>
      <c r="N44" s="299" t="str">
        <f>IF(作業員の選択!$C$16="","",VLOOKUP(作業員の選択!$C$16,基本データ!$A$11:$AN$50,7,FALSE))</f>
        <v>0258-11-0006</v>
      </c>
      <c r="O44" s="300"/>
      <c r="P44" s="301">
        <f>IF(作業員の選択!$C$16="","",VLOOKUP(作業員の選択!$C$16,基本データ!$A$11:$AN$50,10,FALSE))</f>
        <v>44601</v>
      </c>
      <c r="Q44" s="302"/>
      <c r="R44" s="303"/>
      <c r="S44" s="62"/>
      <c r="T44" s="310">
        <f>IF(作業員の選択!$C$16="","　　年　月　日",VLOOKUP(作業員の選択!$C$16,基本データ!$A$11:$AQ$50,32,FALSE))</f>
        <v>44626</v>
      </c>
      <c r="U44" s="311"/>
      <c r="V44" s="316" t="str">
        <f>IF(作業員の選択!$C$16="","",VLOOKUP(作業員の選択!$C$16,基本データ!$A$11:$AN$50,14,FALSE))</f>
        <v>職長訓練</v>
      </c>
      <c r="W44" s="317"/>
      <c r="X44" s="316" t="str">
        <f>IF(作業員の選択!$C$16="","",VLOOKUP(作業員の選択!$C$16,基本データ!$A$11:$AN$50,20,FALSE))</f>
        <v>小型移動式クレーン(5t未満)</v>
      </c>
      <c r="Y44" s="318"/>
      <c r="Z44" s="318"/>
      <c r="AA44" s="317"/>
      <c r="AB44" s="316" t="str">
        <f>IF(作業員の選択!$C$16="","",VLOOKUP(作業員の選択!$C$16,基本データ!$A$11:$AN$50,26,FALSE))</f>
        <v>第1種電気工事士</v>
      </c>
      <c r="AC44" s="317"/>
      <c r="AD44" s="319" t="s">
        <v>66</v>
      </c>
      <c r="AE44" s="320"/>
      <c r="AF44" s="240" t="str">
        <f>IF(作業員の選択!$C$16="","",VLOOKUP(作業員の選択!$C$16,基本データ!$A$11:$AN$50,35,FALSE))</f>
        <v>健康保険組合</v>
      </c>
      <c r="AG44" s="240">
        <f>IF(作業員の選択!$C$16="","",VLOOKUP(作業員の選択!$C$16,基本データ!$A$11:$AN$50,36,FALSE))</f>
        <v>6</v>
      </c>
      <c r="AH44" s="234" t="str">
        <f>IF(作業員の選択!$C$16="","",IF(VLOOKUP(作業員の選択!$C$16,基本データ!$A$11:$AO$60,41,FALSE)="有","○",IF(VLOOKUP(作業員の選択!$C$16,基本データ!$A$11:$AO$60,41,FALSE)="","","")))</f>
        <v>○</v>
      </c>
      <c r="AI44" s="132"/>
    </row>
    <row r="45" spans="2:35" ht="9" customHeight="1">
      <c r="B45" s="121"/>
      <c r="C45" s="286"/>
      <c r="D45" s="287"/>
      <c r="E45" s="288"/>
      <c r="F45" s="120"/>
      <c r="G45" s="256"/>
      <c r="H45" s="292"/>
      <c r="I45" s="293"/>
      <c r="J45" s="297"/>
      <c r="K45" s="158"/>
      <c r="L45" s="137"/>
      <c r="M45" s="138"/>
      <c r="N45" s="138"/>
      <c r="O45" s="139"/>
      <c r="P45" s="304"/>
      <c r="Q45" s="305"/>
      <c r="R45" s="306"/>
      <c r="S45" s="117"/>
      <c r="T45" s="312"/>
      <c r="U45" s="313"/>
      <c r="V45" s="237" t="str">
        <f>IF(作業員の選択!$C$16="","",VLOOKUP(作業員の選択!$C$16,基本データ!$A$11:$AN$50,15,FALSE))</f>
        <v>低圧電気取扱業務</v>
      </c>
      <c r="W45" s="238"/>
      <c r="X45" s="237" t="str">
        <f>IF(作業員の選択!$C$16="","",VLOOKUP(作業員の選択!$C$16,基本データ!$A$11:$AN$50,21,FALSE))</f>
        <v>玉掛作業者(1t以上)</v>
      </c>
      <c r="Y45" s="239"/>
      <c r="Z45" s="239"/>
      <c r="AA45" s="238"/>
      <c r="AB45" s="237" t="str">
        <f>IF(作業員の選択!$C$16="","",VLOOKUP(作業員の選択!$C$16,基本データ!$A$11:$AN$50,27,FALSE))</f>
        <v>2級電気施工管理</v>
      </c>
      <c r="AC45" s="238"/>
      <c r="AD45" s="279"/>
      <c r="AE45" s="280"/>
      <c r="AF45" s="241">
        <f>IF(作業員の選択!$C$16="","",VLOOKUP(作業員の選択!$C$16,基本データ!$A$11:$AN$50,25,FALSE))</f>
        <v>206</v>
      </c>
      <c r="AG45" s="241"/>
      <c r="AH45" s="235"/>
      <c r="AI45" s="132"/>
    </row>
    <row r="46" spans="2:35" ht="9" customHeight="1">
      <c r="B46" s="245">
        <v>6</v>
      </c>
      <c r="C46" s="246" t="str">
        <f>IF(作業員の選択!$C$16="","",VLOOKUP(作業員の選択!$C$16,基本データ!$A$11:$AN$50,1,FALSE))</f>
        <v>白井　六郎</v>
      </c>
      <c r="D46" s="247"/>
      <c r="E46" s="248"/>
      <c r="F46" s="255" t="str">
        <f>IF(作業員の選択!$C$16="","",VLOOKUP(作業員の選択!$C$16,基本データ!$A$11:$AN$50,3,FALSE))</f>
        <v>電工</v>
      </c>
      <c r="G46" s="256"/>
      <c r="H46" s="294"/>
      <c r="I46" s="295"/>
      <c r="J46" s="298"/>
      <c r="K46" s="147"/>
      <c r="L46" s="100"/>
      <c r="M46" s="101"/>
      <c r="N46" s="101"/>
      <c r="O46" s="102"/>
      <c r="P46" s="307"/>
      <c r="Q46" s="308"/>
      <c r="R46" s="309"/>
      <c r="S46" s="255" t="str">
        <f>IF(作業員の選択!$C$16="","",VLOOKUP(作業員の選択!$C$16,基本データ!$A$11:$AN$50,13,FALSE))</f>
        <v>B</v>
      </c>
      <c r="T46" s="314"/>
      <c r="U46" s="315"/>
      <c r="V46" s="237" t="str">
        <f>IF(作業員の選択!$C$16="","",VLOOKUP(作業員の選択!$C$16,基本データ!$A$11:$AN$50,16,FALSE))</f>
        <v>研削といし</v>
      </c>
      <c r="W46" s="238"/>
      <c r="X46" s="237" t="str">
        <f>IF(作業員の選択!$C$16="","",VLOOKUP(作業員の選択!$C$16,基本データ!$A$11:$AN$50,22,FALSE))</f>
        <v>高所作業車(10m以上)</v>
      </c>
      <c r="Y46" s="239"/>
      <c r="Z46" s="239"/>
      <c r="AA46" s="238"/>
      <c r="AB46" s="237" t="str">
        <f>IF(作業員の選択!$C$16="","",VLOOKUP(作業員の選択!$C$16,基本データ!$A$11:$AN$50,28,FALSE))</f>
        <v>消防設備士甲種４級</v>
      </c>
      <c r="AC46" s="238"/>
      <c r="AD46" s="321"/>
      <c r="AE46" s="322"/>
      <c r="AF46" s="240" t="str">
        <f>IF(作業員の選択!$C$16="","",VLOOKUP(作業員の選択!$C$16,基本データ!$A$11:$AN$50,37,FALSE))</f>
        <v>厚生年金</v>
      </c>
      <c r="AG46" s="240" t="s">
        <v>372</v>
      </c>
      <c r="AH46" s="236"/>
      <c r="AI46" s="132"/>
    </row>
    <row r="47" spans="2:35" ht="9" customHeight="1">
      <c r="B47" s="245"/>
      <c r="C47" s="249"/>
      <c r="D47" s="250"/>
      <c r="E47" s="251"/>
      <c r="F47" s="255"/>
      <c r="G47" s="256"/>
      <c r="H47" s="258">
        <f ca="1">IF(作業員の選択!$C$16="","　　年",VLOOKUP(作業員の選択!$C$16,基本データ!$A$11:$AQ$50,43,FALSE))</f>
        <v>36</v>
      </c>
      <c r="I47" s="259"/>
      <c r="J47" s="264">
        <f ca="1">IF(作業員の選択!$C$16="","　歳",VLOOKUP(作業員の選択!$C$16,基本データ!$A$11:$AQ$50,42,FALSE))</f>
        <v>58</v>
      </c>
      <c r="K47" s="159" t="str">
        <f>IF(作業員の選択!$C$16="","",VLOOKUP(作業員の選択!$C$16,基本データ!$A$11:$AN$50,8,FALSE))</f>
        <v>長岡市来迎寺11-6</v>
      </c>
      <c r="L47" s="267" t="s">
        <v>43</v>
      </c>
      <c r="M47" s="268"/>
      <c r="N47" s="269" t="str">
        <f>IF(作業員の選択!$C$16="","",VLOOKUP(作業員の選択!$C$16,基本データ!$A$11:$AN$50,9,FALSE))</f>
        <v>0258-92-0006</v>
      </c>
      <c r="O47" s="270"/>
      <c r="P47" s="271">
        <f>IF(作業員の選択!$C$16="","",VLOOKUP(作業員の選択!$C$16,基本データ!$A$11:$AN$50,11,FALSE))</f>
        <v>121</v>
      </c>
      <c r="Q47" s="247" t="s">
        <v>68</v>
      </c>
      <c r="R47" s="274">
        <f>IF(作業員の選択!$C$16="","",VLOOKUP(作業員の選択!$C$16,基本データ!$A$11:$AN$50,12,FALSE))</f>
        <v>75</v>
      </c>
      <c r="S47" s="255"/>
      <c r="T47" s="246">
        <f>IF(作業員の選択!$C$16="","",VLOOKUP(作業員の選択!$C$16,基本データ!$A$11:$AQ$50,33,FALSE))</f>
        <v>506</v>
      </c>
      <c r="U47" s="248"/>
      <c r="V47" s="237" t="str">
        <f>IF(作業員の選択!$C$16="","",VLOOKUP(作業員の選択!$C$16,基本データ!$A$11:$AN$50,17,FALSE))</f>
        <v>か</v>
      </c>
      <c r="W47" s="238"/>
      <c r="X47" s="237">
        <f>IF(作業員の選択!$C$16="","",VLOOKUP(作業員の選択!$C$16,基本データ!$A$11:$AN$50,23,FALSE))</f>
        <v>106</v>
      </c>
      <c r="Y47" s="239"/>
      <c r="Z47" s="239"/>
      <c r="AA47" s="238"/>
      <c r="AB47" s="237">
        <f>IF(作業員の選択!$C$16="","",VLOOKUP(作業員の選択!$C$16,基本データ!$A$11:$AN$50,29,FALSE))</f>
        <v>406</v>
      </c>
      <c r="AC47" s="238"/>
      <c r="AD47" s="277" t="s">
        <v>66</v>
      </c>
      <c r="AE47" s="278"/>
      <c r="AF47" s="241">
        <f>IF(作業員の選択!$C$16="","",VLOOKUP(作業員の選択!$C$16,基本データ!$A$11:$AN$50,25,FALSE))</f>
        <v>206</v>
      </c>
      <c r="AG47" s="241"/>
      <c r="AH47" s="234" t="str">
        <f>IF(作業員の選択!$C$16="","",IF(VLOOKUP(作業員の選択!$C$16,基本データ!$A$11:$AO$60,41,FALSE)="有","",IF(VLOOKUP(作業員の選択!$C$16,基本データ!$A$11:$AO$60,41,FALSE)="無","○","")))</f>
        <v/>
      </c>
      <c r="AI47" s="132"/>
    </row>
    <row r="48" spans="2:35" ht="9" customHeight="1">
      <c r="B48" s="109"/>
      <c r="C48" s="249"/>
      <c r="D48" s="250"/>
      <c r="E48" s="251"/>
      <c r="F48" s="110"/>
      <c r="G48" s="256"/>
      <c r="H48" s="260"/>
      <c r="I48" s="261"/>
      <c r="J48" s="265"/>
      <c r="K48" s="158"/>
      <c r="L48" s="137"/>
      <c r="M48" s="138"/>
      <c r="N48" s="141"/>
      <c r="O48" s="142"/>
      <c r="P48" s="272"/>
      <c r="Q48" s="250"/>
      <c r="R48" s="275"/>
      <c r="S48" s="110"/>
      <c r="T48" s="249"/>
      <c r="U48" s="251"/>
      <c r="V48" s="237">
        <f>IF(作業員の選択!$C$16="","",VLOOKUP(作業員の選択!$C$16,基本データ!$A$11:$AN$50,18,FALSE))</f>
        <v>6</v>
      </c>
      <c r="W48" s="238"/>
      <c r="X48" s="237">
        <f>IF(作業員の選択!$C$16="","",VLOOKUP(作業員の選択!$C$16,基本データ!$A$11:$AN$50,24,FALSE))</f>
        <v>156</v>
      </c>
      <c r="Y48" s="239"/>
      <c r="Z48" s="239"/>
      <c r="AA48" s="238"/>
      <c r="AB48" s="237">
        <f>IF(作業員の選択!$C$16="","",VLOOKUP(作業員の選択!$C$16,基本データ!$A$11:$AN$50,30,FALSE))</f>
        <v>456</v>
      </c>
      <c r="AC48" s="238"/>
      <c r="AD48" s="279"/>
      <c r="AE48" s="280"/>
      <c r="AF48" s="240" t="str">
        <f>IF(作業員の選択!$C$16="","",VLOOKUP(作業員の選択!$C$16,基本データ!$A$11:$AN$50,39,FALSE))</f>
        <v>　　</v>
      </c>
      <c r="AG48" s="240" t="str">
        <f>IF(作業員の選択!$C$16="","",IF($AF$48="適用除外","－",VLOOKUP(作業員の選択!$C$16,基本データ!$A$11:$AN$50,40,FALSE)))</f>
        <v>0006</v>
      </c>
      <c r="AH48" s="235"/>
      <c r="AI48" s="132"/>
    </row>
    <row r="49" spans="2:35" ht="9" customHeight="1">
      <c r="B49" s="67"/>
      <c r="C49" s="252"/>
      <c r="D49" s="253"/>
      <c r="E49" s="254"/>
      <c r="F49" s="64"/>
      <c r="G49" s="257"/>
      <c r="H49" s="262"/>
      <c r="I49" s="263"/>
      <c r="J49" s="266"/>
      <c r="K49" s="149"/>
      <c r="L49" s="103"/>
      <c r="M49" s="104"/>
      <c r="N49" s="104"/>
      <c r="O49" s="105"/>
      <c r="P49" s="273"/>
      <c r="Q49" s="253"/>
      <c r="R49" s="276"/>
      <c r="S49" s="65"/>
      <c r="T49" s="252"/>
      <c r="U49" s="254"/>
      <c r="V49" s="242">
        <f>IF(作業員の選択!$C$16="","",VLOOKUP(作業員の選択!$C$16,基本データ!$A$11:$AN$50,19,FALSE))</f>
        <v>56</v>
      </c>
      <c r="W49" s="243"/>
      <c r="X49" s="242">
        <f>IF(作業員の選択!$C$16="","",VLOOKUP(作業員の選択!$C$16,基本データ!$A$11:$AN$50,25,FALSE))</f>
        <v>206</v>
      </c>
      <c r="Y49" s="244"/>
      <c r="Z49" s="244"/>
      <c r="AA49" s="243"/>
      <c r="AB49" s="242">
        <f>IF(作業員の選択!$C$16="","",VLOOKUP(作業員の選択!$C$16,基本データ!$A$11:$AN$50,31,FALSE))</f>
        <v>506</v>
      </c>
      <c r="AC49" s="243"/>
      <c r="AD49" s="281"/>
      <c r="AE49" s="282"/>
      <c r="AF49" s="241">
        <f>IF(作業員の選択!$C$16="","",VLOOKUP(作業員の選択!$C$16,基本データ!$A$11:$AN$50,25,FALSE))</f>
        <v>206</v>
      </c>
      <c r="AG49" s="241">
        <f>IF(作業員の選択!$C$16="","",VLOOKUP(作業員の選択!$C$16,基本データ!$A$11:$AN$50,25,FALSE))</f>
        <v>206</v>
      </c>
      <c r="AH49" s="236"/>
      <c r="AI49" s="132"/>
    </row>
    <row r="50" spans="2:35" ht="9" customHeight="1">
      <c r="B50" s="68"/>
      <c r="C50" s="283" t="str">
        <f>IF(作業員の選択!$C$17="","",VLOOKUP(作業員の選択!$C$17,基本データ!$A$11:$AN$50,2,FALSE))</f>
        <v>しらい　ななろう</v>
      </c>
      <c r="D50" s="284"/>
      <c r="E50" s="285"/>
      <c r="F50" s="66"/>
      <c r="G50" s="289"/>
      <c r="H50" s="290">
        <f>IF(作業員の選択!$C$17="","　　年　月　日",VLOOKUP(作業員の選択!$C$17,基本データ!$A$11:$AQ$50,5,FALSE))</f>
        <v>31898</v>
      </c>
      <c r="I50" s="291"/>
      <c r="J50" s="296">
        <f>IF(作業員の選択!$C$17="","　　年　月　日",VLOOKUP(作業員の選択!$C$17,基本データ!$A$11:$AQ$50,4,FALSE))</f>
        <v>20822</v>
      </c>
      <c r="K50" s="145" t="str">
        <f>IF(作業員の選択!$C$17="","",VLOOKUP(作業員の選択!$C$17,基本データ!$A$11:$AN$50,6,FALSE))</f>
        <v>長岡市1-7</v>
      </c>
      <c r="L50" s="267" t="s">
        <v>43</v>
      </c>
      <c r="M50" s="268"/>
      <c r="N50" s="299" t="str">
        <f>IF(作業員の選択!$C$17="","",VLOOKUP(作業員の選択!$C$17,基本データ!$A$11:$AN$50,7,FALSE))</f>
        <v>0258-11-0007</v>
      </c>
      <c r="O50" s="300"/>
      <c r="P50" s="301">
        <f>IF(作業員の選択!$C$17="","",VLOOKUP(作業員の選択!$C$17,基本データ!$A$11:$AN$50,10,FALSE))</f>
        <v>44602</v>
      </c>
      <c r="Q50" s="302"/>
      <c r="R50" s="303"/>
      <c r="S50" s="62"/>
      <c r="T50" s="310">
        <f>IF(作業員の選択!$C$17="","　　年　月　日",VLOOKUP(作業員の選択!$C$17,基本データ!$A$11:$AQ$50,32,FALSE))</f>
        <v>44627</v>
      </c>
      <c r="U50" s="311"/>
      <c r="V50" s="316" t="str">
        <f>IF(作業員の選択!$C$17="","",VLOOKUP(作業員の選択!$C$17,基本データ!$A$11:$AN$50,14,FALSE))</f>
        <v>小型車両系建設機械</v>
      </c>
      <c r="W50" s="317"/>
      <c r="X50" s="316" t="str">
        <f>IF(作業員の選択!$C$17="","",VLOOKUP(作業員の選択!$C$17,基本データ!$A$11:$AN$50,20,FALSE))</f>
        <v>高所作業車(10m以上)</v>
      </c>
      <c r="Y50" s="318"/>
      <c r="Z50" s="318"/>
      <c r="AA50" s="317"/>
      <c r="AB50" s="316" t="str">
        <f>IF(作業員の選択!$C$17="","",VLOOKUP(作業員の選択!$C$17,基本データ!$A$11:$AN$50,26,FALSE))</f>
        <v>第1種電気工事士</v>
      </c>
      <c r="AC50" s="317"/>
      <c r="AD50" s="319" t="s">
        <v>66</v>
      </c>
      <c r="AE50" s="320"/>
      <c r="AF50" s="240" t="str">
        <f>IF(作業員の選択!$C$17="","",VLOOKUP(作業員の選択!$C$17,基本データ!$A$11:$AN$50,35,FALSE))</f>
        <v>健康保険組合</v>
      </c>
      <c r="AG50" s="240">
        <f>IF(作業員の選択!$C$17="","",VLOOKUP(作業員の選択!$C$17,基本データ!$A$11:$AN$50,36,FALSE))</f>
        <v>7</v>
      </c>
      <c r="AH50" s="234" t="str">
        <f>IF(作業員の選択!$C$17="","",IF(VLOOKUP(作業員の選択!$C$17,基本データ!$A$11:$AO$60,41,FALSE)="有","○",IF(VLOOKUP(作業員の選択!$C$17,基本データ!$A$11:$AO$60,41,FALSE)="","","")))</f>
        <v>○</v>
      </c>
      <c r="AI50" s="132"/>
    </row>
    <row r="51" spans="2:35" ht="9" customHeight="1">
      <c r="B51" s="121"/>
      <c r="C51" s="286"/>
      <c r="D51" s="287"/>
      <c r="E51" s="288"/>
      <c r="F51" s="120"/>
      <c r="G51" s="256"/>
      <c r="H51" s="292"/>
      <c r="I51" s="293"/>
      <c r="J51" s="297"/>
      <c r="K51" s="158"/>
      <c r="L51" s="137"/>
      <c r="M51" s="138"/>
      <c r="N51" s="138"/>
      <c r="O51" s="139"/>
      <c r="P51" s="304"/>
      <c r="Q51" s="305"/>
      <c r="R51" s="306"/>
      <c r="S51" s="117"/>
      <c r="T51" s="312"/>
      <c r="U51" s="313"/>
      <c r="V51" s="237" t="str">
        <f>IF(作業員の選択!$C$17="","",VLOOKUP(作業員の選択!$C$17,基本データ!$A$11:$AN$50,15,FALSE))</f>
        <v>低圧電気取扱業務</v>
      </c>
      <c r="W51" s="238"/>
      <c r="X51" s="237" t="str">
        <f>IF(作業員の選択!$C$17="","",VLOOKUP(作業員の選択!$C$17,基本データ!$A$11:$AN$50,21,FALSE))</f>
        <v>玉掛作業者(1t以上)</v>
      </c>
      <c r="Y51" s="239"/>
      <c r="Z51" s="239"/>
      <c r="AA51" s="238"/>
      <c r="AB51" s="237" t="str">
        <f>IF(作業員の選択!$C$17="","",VLOOKUP(作業員の選択!$C$17,基本データ!$A$11:$AN$50,27,FALSE))</f>
        <v>1級電気施工管理</v>
      </c>
      <c r="AC51" s="238"/>
      <c r="AD51" s="279"/>
      <c r="AE51" s="280"/>
      <c r="AF51" s="241">
        <f>IF(作業員の選択!$C$17="","",VLOOKUP(作業員の選択!$C$17,基本データ!$A$11:$AN$50,25,FALSE))</f>
        <v>207</v>
      </c>
      <c r="AG51" s="241">
        <f>IF(作業員の選択!$C$17="","",VLOOKUP(作業員の選択!$C$17,基本データ!$A$11:$AN$50,25,FALSE))</f>
        <v>207</v>
      </c>
      <c r="AH51" s="235"/>
      <c r="AI51" s="132"/>
    </row>
    <row r="52" spans="2:35" ht="9" customHeight="1">
      <c r="B52" s="245">
        <v>7</v>
      </c>
      <c r="C52" s="246" t="str">
        <f>IF(作業員の選択!$C$17="","",VLOOKUP(作業員の選択!$C$17,基本データ!$A$11:$AN$50,1,FALSE))</f>
        <v>白井　七郎</v>
      </c>
      <c r="D52" s="247"/>
      <c r="E52" s="248"/>
      <c r="F52" s="255" t="str">
        <f>IF(作業員の選択!$C$17="","",VLOOKUP(作業員の選択!$C$17,基本データ!$A$11:$AN$50,3,FALSE))</f>
        <v>電工</v>
      </c>
      <c r="G52" s="256"/>
      <c r="H52" s="294"/>
      <c r="I52" s="295"/>
      <c r="J52" s="298"/>
      <c r="K52" s="147"/>
      <c r="L52" s="100"/>
      <c r="M52" s="101"/>
      <c r="N52" s="101"/>
      <c r="O52" s="102"/>
      <c r="P52" s="307"/>
      <c r="Q52" s="308"/>
      <c r="R52" s="309"/>
      <c r="S52" s="255" t="str">
        <f>IF(作業員の選択!$C$17="","",VLOOKUP(作業員の選択!$C$17,基本データ!$A$11:$AN$50,13,FALSE))</f>
        <v>AB</v>
      </c>
      <c r="T52" s="314"/>
      <c r="U52" s="315"/>
      <c r="V52" s="237" t="str">
        <f>IF(作業員の選択!$C$17="","",VLOOKUP(作業員の選択!$C$17,基本データ!$A$11:$AN$50,16,FALSE))</f>
        <v>研削といし</v>
      </c>
      <c r="W52" s="238"/>
      <c r="X52" s="237" t="str">
        <f>IF(作業員の選択!$C$17="","",VLOOKUP(作業員の選択!$C$17,基本データ!$A$11:$AN$50,22,FALSE))</f>
        <v>小型移動式クレーン(5t未満)</v>
      </c>
      <c r="Y52" s="239"/>
      <c r="Z52" s="239"/>
      <c r="AA52" s="238"/>
      <c r="AB52" s="237" t="str">
        <f>IF(作業員の選択!$C$17="","",VLOOKUP(作業員の選択!$C$17,基本データ!$A$11:$AN$50,28,FALSE))</f>
        <v>有線ﾃﾚﾋﾞｼﾞｮﾝ放送技術者</v>
      </c>
      <c r="AC52" s="238"/>
      <c r="AD52" s="321"/>
      <c r="AE52" s="322"/>
      <c r="AF52" s="240" t="str">
        <f>IF(作業員の選択!$C$17="","",VLOOKUP(作業員の選択!$C$17,基本データ!$A$11:$AN$50,37,FALSE))</f>
        <v>厚生年金</v>
      </c>
      <c r="AG52" s="240" t="s">
        <v>372</v>
      </c>
      <c r="AH52" s="236"/>
      <c r="AI52" s="132"/>
    </row>
    <row r="53" spans="2:35" ht="9" customHeight="1">
      <c r="B53" s="245"/>
      <c r="C53" s="249"/>
      <c r="D53" s="250"/>
      <c r="E53" s="251"/>
      <c r="F53" s="255"/>
      <c r="G53" s="256"/>
      <c r="H53" s="258">
        <f ca="1">IF(作業員の選択!$C$17="","　　年",VLOOKUP(作業員の選択!$C$17,基本データ!$A$11:$AQ$50,43,FALSE))</f>
        <v>42</v>
      </c>
      <c r="I53" s="259"/>
      <c r="J53" s="264">
        <f ca="1">IF(作業員の選択!$C$17="","　歳",VLOOKUP(作業員の選択!$C$17,基本データ!$A$11:$AQ$50,42,FALSE))</f>
        <v>66</v>
      </c>
      <c r="K53" s="159" t="str">
        <f>IF(作業員の選択!$C$17="","",VLOOKUP(作業員の選択!$C$17,基本データ!$A$11:$AN$50,8,FALSE))</f>
        <v>長岡市来迎寺11-7</v>
      </c>
      <c r="L53" s="267" t="s">
        <v>43</v>
      </c>
      <c r="M53" s="268"/>
      <c r="N53" s="269" t="str">
        <f>IF(作業員の選択!$C$17="","",VLOOKUP(作業員の選択!$C$17,基本データ!$A$11:$AN$50,9,FALSE))</f>
        <v>0258-92-0007</v>
      </c>
      <c r="O53" s="270"/>
      <c r="P53" s="271">
        <f>IF(作業員の選択!$C$17="","",VLOOKUP(作業員の選択!$C$17,基本データ!$A$11:$AN$50,11,FALSE))</f>
        <v>141</v>
      </c>
      <c r="Q53" s="247" t="s">
        <v>68</v>
      </c>
      <c r="R53" s="274">
        <f>IF(作業員の選択!$C$17="","",VLOOKUP(作業員の選択!$C$17,基本データ!$A$11:$AN$50,12,FALSE))</f>
        <v>96</v>
      </c>
      <c r="S53" s="255"/>
      <c r="T53" s="246">
        <f>IF(作業員の選択!$C$17="","",VLOOKUP(作業員の選択!$C$17,基本データ!$A$11:$AQ$50,33,FALSE))</f>
        <v>507</v>
      </c>
      <c r="U53" s="248"/>
      <c r="V53" s="237" t="str">
        <f>IF(作業員の選択!$C$17="","",VLOOKUP(作業員の選択!$C$17,基本データ!$A$11:$AN$50,17,FALSE))</f>
        <v>き</v>
      </c>
      <c r="W53" s="238"/>
      <c r="X53" s="237">
        <f>IF(作業員の選択!$C$17="","",VLOOKUP(作業員の選択!$C$17,基本データ!$A$11:$AN$50,23,FALSE))</f>
        <v>107</v>
      </c>
      <c r="Y53" s="239"/>
      <c r="Z53" s="239"/>
      <c r="AA53" s="238"/>
      <c r="AB53" s="237">
        <f>IF(作業員の選択!$C$17="","",VLOOKUP(作業員の選択!$C$17,基本データ!$A$11:$AN$50,29,FALSE))</f>
        <v>407</v>
      </c>
      <c r="AC53" s="238"/>
      <c r="AD53" s="277" t="s">
        <v>66</v>
      </c>
      <c r="AE53" s="278"/>
      <c r="AF53" s="241">
        <f>IF(作業員の選択!$C$17="","",VLOOKUP(作業員の選択!$C$17,基本データ!$A$11:$AN$50,25,FALSE))</f>
        <v>207</v>
      </c>
      <c r="AG53" s="241"/>
      <c r="AH53" s="234" t="str">
        <f>IF(作業員の選択!$C$17="","",IF(VLOOKUP(作業員の選択!$C$17,基本データ!$A$11:$AO$60,41,FALSE)="有","",IF(VLOOKUP(作業員の選択!$C$17,基本データ!$A$11:$AO$60,41,FALSE)="無","○","")))</f>
        <v/>
      </c>
      <c r="AI53" s="132"/>
    </row>
    <row r="54" spans="2:35" ht="9" customHeight="1">
      <c r="B54" s="109"/>
      <c r="C54" s="249"/>
      <c r="D54" s="250"/>
      <c r="E54" s="251"/>
      <c r="F54" s="110"/>
      <c r="G54" s="256"/>
      <c r="H54" s="260"/>
      <c r="I54" s="261"/>
      <c r="J54" s="265"/>
      <c r="K54" s="158"/>
      <c r="L54" s="137"/>
      <c r="M54" s="138"/>
      <c r="N54" s="141"/>
      <c r="O54" s="142"/>
      <c r="P54" s="272"/>
      <c r="Q54" s="250"/>
      <c r="R54" s="275"/>
      <c r="S54" s="110"/>
      <c r="T54" s="249"/>
      <c r="U54" s="251"/>
      <c r="V54" s="237">
        <f>IF(作業員の選択!$C$17="","",VLOOKUP(作業員の選択!$C$17,基本データ!$A$11:$AN$50,18,FALSE))</f>
        <v>7</v>
      </c>
      <c r="W54" s="238"/>
      <c r="X54" s="237">
        <f>IF(作業員の選択!$C$17="","",VLOOKUP(作業員の選択!$C$17,基本データ!$A$11:$AN$50,24,FALSE))</f>
        <v>157</v>
      </c>
      <c r="Y54" s="239"/>
      <c r="Z54" s="239"/>
      <c r="AA54" s="238"/>
      <c r="AB54" s="237">
        <f>IF(作業員の選択!$C$17="","",VLOOKUP(作業員の選択!$C$17,基本データ!$A$11:$AN$50,30,FALSE))</f>
        <v>457</v>
      </c>
      <c r="AC54" s="238"/>
      <c r="AD54" s="279"/>
      <c r="AE54" s="280"/>
      <c r="AF54" s="240" t="str">
        <f>IF(作業員の選択!$C$17="","",VLOOKUP(作業員の選択!$C$17,基本データ!$A$11:$AN$50,39,FALSE))</f>
        <v>　　</v>
      </c>
      <c r="AG54" s="240" t="str">
        <f>IF(作業員の選択!$C$17="","",IF($AF$54="適用除外","－",VLOOKUP(作業員の選択!$C$17,基本データ!$A$11:$AN$50,40,FALSE)))</f>
        <v>0007</v>
      </c>
      <c r="AH54" s="235"/>
      <c r="AI54" s="132"/>
    </row>
    <row r="55" spans="2:35" ht="9" customHeight="1">
      <c r="B55" s="67"/>
      <c r="C55" s="252"/>
      <c r="D55" s="253"/>
      <c r="E55" s="254"/>
      <c r="F55" s="64"/>
      <c r="G55" s="257"/>
      <c r="H55" s="262"/>
      <c r="I55" s="263"/>
      <c r="J55" s="266"/>
      <c r="K55" s="149"/>
      <c r="L55" s="103"/>
      <c r="M55" s="104"/>
      <c r="N55" s="104"/>
      <c r="O55" s="105"/>
      <c r="P55" s="273"/>
      <c r="Q55" s="253"/>
      <c r="R55" s="276"/>
      <c r="S55" s="65"/>
      <c r="T55" s="252"/>
      <c r="U55" s="254"/>
      <c r="V55" s="242">
        <f>IF(作業員の選択!$C$19="","",VLOOKUP(作業員の選択!$C$19,基本データ!$A$11:$AN$50,19,FALSE))</f>
        <v>59</v>
      </c>
      <c r="W55" s="243"/>
      <c r="X55" s="242">
        <f>IF(作業員の選択!$C$17="","",VLOOKUP(作業員の選択!$C$17,基本データ!$A$11:$AN$50,25,FALSE))</f>
        <v>207</v>
      </c>
      <c r="Y55" s="244"/>
      <c r="Z55" s="244"/>
      <c r="AA55" s="243"/>
      <c r="AB55" s="242">
        <f>IF(作業員の選択!$C$17="","",VLOOKUP(作業員の選択!$C$17,基本データ!$A$11:$AN$50,31,FALSE))</f>
        <v>507</v>
      </c>
      <c r="AC55" s="243"/>
      <c r="AD55" s="281"/>
      <c r="AE55" s="282"/>
      <c r="AF55" s="241">
        <f>IF(作業員の選択!$C$17="","",VLOOKUP(作業員の選択!$C$17,基本データ!$A$11:$AN$50,25,FALSE))</f>
        <v>207</v>
      </c>
      <c r="AG55" s="241">
        <f>IF(作業員の選択!$C$17="","",VLOOKUP(作業員の選択!$C$17,基本データ!$A$11:$AN$50,25,FALSE))</f>
        <v>207</v>
      </c>
      <c r="AH55" s="236"/>
      <c r="AI55" s="132"/>
    </row>
    <row r="56" spans="2:35" ht="9" customHeight="1">
      <c r="B56" s="68"/>
      <c r="C56" s="283" t="str">
        <f>IF(作業員の選択!$C$18="","",VLOOKUP(作業員の選択!$C$18,基本データ!$A$11:$AN$50,2,FALSE))</f>
        <v>しらい　はちろう</v>
      </c>
      <c r="D56" s="284"/>
      <c r="E56" s="285"/>
      <c r="F56" s="66"/>
      <c r="G56" s="289"/>
      <c r="H56" s="290">
        <f>IF(作業員の選択!$C$18="","　　年　月　日",VLOOKUP(作業員の選択!$C$18,基本データ!$A$11:$AQ$50,5,FALSE))</f>
        <v>33776</v>
      </c>
      <c r="I56" s="291"/>
      <c r="J56" s="296">
        <f>IF(作業員の選択!$C$18="","　　年　月　日",VLOOKUP(作業員の選択!$C$18,基本データ!$A$11:$AQ$50,4,FALSE))</f>
        <v>22374</v>
      </c>
      <c r="K56" s="145" t="str">
        <f>IF(作業員の選択!$C$18="","",VLOOKUP(作業員の選択!$C$18,基本データ!$A$11:$AN$50,6,FALSE))</f>
        <v>長岡市1-8</v>
      </c>
      <c r="L56" s="267" t="s">
        <v>43</v>
      </c>
      <c r="M56" s="268"/>
      <c r="N56" s="299" t="str">
        <f>IF(作業員の選択!$C$18="","",VLOOKUP(作業員の選択!$C$18,基本データ!$A$11:$AN$50,7,FALSE))</f>
        <v>0258-11-0008</v>
      </c>
      <c r="O56" s="300"/>
      <c r="P56" s="301">
        <f>IF(作業員の選択!$C$18="","",VLOOKUP(作業員の選択!$C$18,基本データ!$A$11:$AN$50,10,FALSE))</f>
        <v>44603</v>
      </c>
      <c r="Q56" s="302"/>
      <c r="R56" s="303"/>
      <c r="S56" s="62"/>
      <c r="T56" s="310">
        <f>IF(作業員の選択!$C$18="","　　年　月　日",VLOOKUP(作業員の選択!$C$18,基本データ!$A$11:$AQ$50,32,FALSE))</f>
        <v>44628</v>
      </c>
      <c r="U56" s="311"/>
      <c r="V56" s="316" t="str">
        <f>IF(作業員の選択!$C$18="","",VLOOKUP(作業員の選択!$C$18,基本データ!$A$11:$AN$50,14,FALSE))</f>
        <v>低圧電気取扱業務</v>
      </c>
      <c r="W56" s="317"/>
      <c r="X56" s="316" t="str">
        <f>IF(作業員の選択!$C$18="","",VLOOKUP(作業員の選択!$C$18,基本データ!$A$11:$AN$50,20,FALSE))</f>
        <v>小型移動式クレーン(5t未満)</v>
      </c>
      <c r="Y56" s="318"/>
      <c r="Z56" s="318"/>
      <c r="AA56" s="317"/>
      <c r="AB56" s="316" t="str">
        <f>IF(作業員の選択!$C$18="","",VLOOKUP(作業員の選択!$C$18,基本データ!$A$11:$AN$50,26,FALSE))</f>
        <v>第2種電気工事士</v>
      </c>
      <c r="AC56" s="317"/>
      <c r="AD56" s="319" t="s">
        <v>66</v>
      </c>
      <c r="AE56" s="320"/>
      <c r="AF56" s="240" t="str">
        <f>IF(作業員の選択!$C$18="","",VLOOKUP(作業員の選択!$C$18,基本データ!$A$11:$AN$50,35,FALSE))</f>
        <v>健康保険組合</v>
      </c>
      <c r="AG56" s="240">
        <f>IF(作業員の選択!$C$18="","",VLOOKUP(作業員の選択!$C$18,基本データ!$A$11:$AN$50,36,FALSE))</f>
        <v>8</v>
      </c>
      <c r="AH56" s="234" t="str">
        <f>IF(作業員の選択!$C$18="","",IF(VLOOKUP(作業員の選択!$C$18,基本データ!$A$11:$AO$60,41,FALSE)="有","○",IF(VLOOKUP(作業員の選択!$C$18,基本データ!$A$11:$AO$60,41,FALSE)="","","")))</f>
        <v>○</v>
      </c>
      <c r="AI56" s="132"/>
    </row>
    <row r="57" spans="2:35" ht="9" customHeight="1">
      <c r="B57" s="121"/>
      <c r="C57" s="286"/>
      <c r="D57" s="287"/>
      <c r="E57" s="288"/>
      <c r="F57" s="120"/>
      <c r="G57" s="256"/>
      <c r="H57" s="292"/>
      <c r="I57" s="293"/>
      <c r="J57" s="297"/>
      <c r="K57" s="146"/>
      <c r="L57" s="114"/>
      <c r="M57" s="115"/>
      <c r="N57" s="115"/>
      <c r="O57" s="116"/>
      <c r="P57" s="304"/>
      <c r="Q57" s="305"/>
      <c r="R57" s="306"/>
      <c r="S57" s="117"/>
      <c r="T57" s="312"/>
      <c r="U57" s="313"/>
      <c r="V57" s="237" t="str">
        <f>IF(作業員の選択!$C$18="","",VLOOKUP(作業員の選択!$C$18,基本データ!$A$11:$AN$50,15,FALSE))</f>
        <v>職長訓練</v>
      </c>
      <c r="W57" s="238"/>
      <c r="X57" s="237" t="str">
        <f>IF(作業員の選択!$C$18="","",VLOOKUP(作業員の選択!$C$18,基本データ!$A$11:$AN$50,21,FALSE))</f>
        <v>玉掛作業者(1t以上)</v>
      </c>
      <c r="Y57" s="239"/>
      <c r="Z57" s="239"/>
      <c r="AA57" s="238"/>
      <c r="AB57" s="237" t="str">
        <f>IF(作業員の選択!$C$18="","",VLOOKUP(作業員の選択!$C$18,基本データ!$A$11:$AN$50,27,FALSE))</f>
        <v>2級電気施工管理</v>
      </c>
      <c r="AC57" s="238"/>
      <c r="AD57" s="279"/>
      <c r="AE57" s="280"/>
      <c r="AF57" s="241">
        <f>IF(作業員の選択!$C$18="","",VLOOKUP(作業員の選択!$C$18,基本データ!$A$11:$AN$50,25,FALSE))</f>
        <v>208</v>
      </c>
      <c r="AG57" s="241">
        <f>IF(作業員の選択!$C$18="","",VLOOKUP(作業員の選択!$C$18,基本データ!$A$11:$AN$50,25,FALSE))</f>
        <v>208</v>
      </c>
      <c r="AH57" s="235"/>
      <c r="AI57" s="132"/>
    </row>
    <row r="58" spans="2:35" ht="9" customHeight="1">
      <c r="B58" s="245">
        <v>8</v>
      </c>
      <c r="C58" s="246" t="str">
        <f>IF(作業員の選択!$C$18="","",VLOOKUP(作業員の選択!$C$18,基本データ!$A$11:$AN$50,1,FALSE))</f>
        <v>白井　八郎</v>
      </c>
      <c r="D58" s="247"/>
      <c r="E58" s="248"/>
      <c r="F58" s="255" t="str">
        <f>IF(作業員の選択!$C$18="","",VLOOKUP(作業員の選択!$C$18,基本データ!$A$11:$AN$50,3,FALSE))</f>
        <v>電工</v>
      </c>
      <c r="G58" s="256"/>
      <c r="H58" s="294"/>
      <c r="I58" s="295"/>
      <c r="J58" s="298"/>
      <c r="K58" s="147"/>
      <c r="L58" s="100"/>
      <c r="M58" s="101"/>
      <c r="N58" s="101"/>
      <c r="O58" s="102"/>
      <c r="P58" s="307"/>
      <c r="Q58" s="308"/>
      <c r="R58" s="309"/>
      <c r="S58" s="255" t="str">
        <f>IF(作業員の選択!$C$18="","",VLOOKUP(作業員の選択!$C$18,基本データ!$A$11:$AN$50,13,FALSE))</f>
        <v>O</v>
      </c>
      <c r="T58" s="314"/>
      <c r="U58" s="315"/>
      <c r="V58" s="237" t="str">
        <f>IF(作業員の選択!$C$18="","",VLOOKUP(作業員の選択!$C$18,基本データ!$A$11:$AN$50,16,FALSE))</f>
        <v>研削といし</v>
      </c>
      <c r="W58" s="238"/>
      <c r="X58" s="237" t="str">
        <f>IF(作業員の選択!$C$18="","",VLOOKUP(作業員の選択!$C$18,基本データ!$A$11:$AN$50,22,FALSE))</f>
        <v>高所作業車(10m以上)</v>
      </c>
      <c r="Y58" s="239"/>
      <c r="Z58" s="239"/>
      <c r="AA58" s="238"/>
      <c r="AB58" s="237" t="str">
        <f>IF(作業員の選択!$C$18="","",VLOOKUP(作業員の選択!$C$18,基本データ!$A$11:$AN$50,28,FALSE))</f>
        <v>消防設備士甲種４級</v>
      </c>
      <c r="AC58" s="238"/>
      <c r="AD58" s="321"/>
      <c r="AE58" s="322"/>
      <c r="AF58" s="240" t="str">
        <f>IF(作業員の選択!$C$18="","",VLOOKUP(作業員の選択!$C$18,基本データ!$A$11:$AN$50,37,FALSE))</f>
        <v>厚生年金</v>
      </c>
      <c r="AG58" s="240" t="s">
        <v>372</v>
      </c>
      <c r="AH58" s="236"/>
      <c r="AI58" s="132"/>
    </row>
    <row r="59" spans="2:35" ht="9" customHeight="1">
      <c r="B59" s="245"/>
      <c r="C59" s="249"/>
      <c r="D59" s="250"/>
      <c r="E59" s="251"/>
      <c r="F59" s="255"/>
      <c r="G59" s="256"/>
      <c r="H59" s="258">
        <f ca="1">IF(作業員の選択!$C$18="","　　年",VLOOKUP(作業員の選択!$C$18,基本データ!$A$11:$AQ$50,43,FALSE))</f>
        <v>36</v>
      </c>
      <c r="I59" s="259"/>
      <c r="J59" s="264">
        <f ca="1">IF(作業員の選択!$C$18="","　歳",VLOOKUP(作業員の選択!$C$18,基本データ!$A$11:$AQ$50,42,FALSE))</f>
        <v>62</v>
      </c>
      <c r="K59" s="148" t="str">
        <f>IF(作業員の選択!$C$18="","",VLOOKUP(作業員の選択!$C$18,基本データ!$A$11:$AN$50,8,FALSE))</f>
        <v>長岡市来迎寺11-8</v>
      </c>
      <c r="L59" s="267" t="s">
        <v>43</v>
      </c>
      <c r="M59" s="268"/>
      <c r="N59" s="324" t="str">
        <f>IF(作業員の選択!$C$18="","",VLOOKUP(作業員の選択!$C$18,基本データ!$A$11:$AN$50,9,FALSE))</f>
        <v>0258-92-0008</v>
      </c>
      <c r="O59" s="325"/>
      <c r="P59" s="271">
        <f>IF(作業員の選択!$C$18="","",VLOOKUP(作業員の選択!$C$18,基本データ!$A$11:$AN$50,11,FALSE))</f>
        <v>132</v>
      </c>
      <c r="Q59" s="247" t="s">
        <v>68</v>
      </c>
      <c r="R59" s="274">
        <f>IF(作業員の選択!$C$18="","",VLOOKUP(作業員の選択!$C$18,基本データ!$A$11:$AN$50,12,FALSE))</f>
        <v>96</v>
      </c>
      <c r="S59" s="255"/>
      <c r="T59" s="246">
        <f>IF(作業員の選択!$C$18="","",VLOOKUP(作業員の選択!$C$18,基本データ!$A$11:$AQ$50,33,FALSE))</f>
        <v>508</v>
      </c>
      <c r="U59" s="248"/>
      <c r="V59" s="237" t="str">
        <f>IF(作業員の選択!$C$18="","",VLOOKUP(作業員の選択!$C$18,基本データ!$A$11:$AN$50,17,FALSE))</f>
        <v>く</v>
      </c>
      <c r="W59" s="238"/>
      <c r="X59" s="237">
        <f>IF(作業員の選択!$C$18="","",VLOOKUP(作業員の選択!$C$18,基本データ!$A$11:$AN$50,23,FALSE))</f>
        <v>108</v>
      </c>
      <c r="Y59" s="239"/>
      <c r="Z59" s="239"/>
      <c r="AA59" s="238"/>
      <c r="AB59" s="237">
        <f>IF(作業員の選択!$C$18="","",VLOOKUP(作業員の選択!$C$18,基本データ!$A$11:$AN$50,29,FALSE))</f>
        <v>408</v>
      </c>
      <c r="AC59" s="238"/>
      <c r="AD59" s="277" t="s">
        <v>66</v>
      </c>
      <c r="AE59" s="278"/>
      <c r="AF59" s="241">
        <f>IF(作業員の選択!$C$18="","",VLOOKUP(作業員の選択!$C$18,基本データ!$A$11:$AN$50,25,FALSE))</f>
        <v>208</v>
      </c>
      <c r="AG59" s="241"/>
      <c r="AH59" s="234" t="str">
        <f>IF(作業員の選択!$C$18="","",IF(VLOOKUP(作業員の選択!$C$18,基本データ!$A$11:$AO$60,41,FALSE)="有","",IF(VLOOKUP(作業員の選択!$C$18,基本データ!$A$11:$AO$60,41,FALSE)="無","○","")))</f>
        <v/>
      </c>
      <c r="AI59" s="132"/>
    </row>
    <row r="60" spans="2:35" ht="9" customHeight="1">
      <c r="B60" s="109"/>
      <c r="C60" s="249"/>
      <c r="D60" s="250"/>
      <c r="E60" s="251"/>
      <c r="F60" s="110"/>
      <c r="G60" s="256"/>
      <c r="H60" s="260"/>
      <c r="I60" s="261"/>
      <c r="J60" s="265"/>
      <c r="K60" s="146"/>
      <c r="L60" s="114"/>
      <c r="M60" s="115"/>
      <c r="N60" s="118"/>
      <c r="O60" s="119"/>
      <c r="P60" s="272"/>
      <c r="Q60" s="250"/>
      <c r="R60" s="275"/>
      <c r="S60" s="110"/>
      <c r="T60" s="249"/>
      <c r="U60" s="251"/>
      <c r="V60" s="237">
        <f>IF(作業員の選択!$C$18="","",VLOOKUP(作業員の選択!$C$18,基本データ!$A$11:$AN$50,18,FALSE))</f>
        <v>8</v>
      </c>
      <c r="W60" s="238"/>
      <c r="X60" s="237">
        <f>IF(作業員の選択!$C$18="","",VLOOKUP(作業員の選択!$C$18,基本データ!$A$11:$AN$50,24,FALSE))</f>
        <v>158</v>
      </c>
      <c r="Y60" s="239"/>
      <c r="Z60" s="239"/>
      <c r="AA60" s="238"/>
      <c r="AB60" s="237">
        <f>IF(作業員の選択!$C$18="","",VLOOKUP(作業員の選択!$C$18,基本データ!$A$11:$AN$50,30,FALSE))</f>
        <v>458</v>
      </c>
      <c r="AC60" s="238"/>
      <c r="AD60" s="279"/>
      <c r="AE60" s="280"/>
      <c r="AF60" s="240" t="str">
        <f>IF(作業員の選択!$C$18="","",VLOOKUP(作業員の選択!$C$18,基本データ!$A$11:$AN$50,39,FALSE))</f>
        <v>　　</v>
      </c>
      <c r="AG60" s="240" t="str">
        <f>IF(作業員の選択!$C$18="","",IF($AF$60="適用除外","－",VLOOKUP(作業員の選択!$C$18,基本データ!$A$11:$AN$50,40,FALSE)))</f>
        <v>0008</v>
      </c>
      <c r="AH60" s="235"/>
      <c r="AI60" s="132"/>
    </row>
    <row r="61" spans="2:35" ht="9" customHeight="1">
      <c r="B61" s="67"/>
      <c r="C61" s="252"/>
      <c r="D61" s="253"/>
      <c r="E61" s="254"/>
      <c r="F61" s="64"/>
      <c r="G61" s="257"/>
      <c r="H61" s="262"/>
      <c r="I61" s="263"/>
      <c r="J61" s="266"/>
      <c r="K61" s="149"/>
      <c r="L61" s="103"/>
      <c r="M61" s="104"/>
      <c r="N61" s="104"/>
      <c r="O61" s="105"/>
      <c r="P61" s="273"/>
      <c r="Q61" s="253"/>
      <c r="R61" s="276"/>
      <c r="S61" s="65"/>
      <c r="T61" s="252"/>
      <c r="U61" s="254"/>
      <c r="V61" s="242">
        <f>IF(作業員の選択!$C$18="","",VLOOKUP(作業員の選択!$C$18,基本データ!$A$11:$AN$50,19,FALSE))</f>
        <v>58</v>
      </c>
      <c r="W61" s="243"/>
      <c r="X61" s="242">
        <f>IF(作業員の選択!$C$18="","",VLOOKUP(作業員の選択!$C$18,基本データ!$A$11:$AN$50,25,FALSE))</f>
        <v>208</v>
      </c>
      <c r="Y61" s="244"/>
      <c r="Z61" s="244"/>
      <c r="AA61" s="243"/>
      <c r="AB61" s="242">
        <f>IF(作業員の選択!$C$18="","",VLOOKUP(作業員の選択!$C$18,基本データ!$A$11:$AN$50,31,FALSE))</f>
        <v>508</v>
      </c>
      <c r="AC61" s="243"/>
      <c r="AD61" s="281"/>
      <c r="AE61" s="282"/>
      <c r="AF61" s="241">
        <f>IF(作業員の選択!$C$18="","",VLOOKUP(作業員の選択!$C$18,基本データ!$A$11:$AN$50,25,FALSE))</f>
        <v>208</v>
      </c>
      <c r="AG61" s="241">
        <f>IF(作業員の選択!$C$18="","",VLOOKUP(作業員の選択!$C$18,基本データ!$A$11:$AN$50,25,FALSE))</f>
        <v>208</v>
      </c>
      <c r="AH61" s="236"/>
      <c r="AI61" s="132"/>
    </row>
    <row r="62" spans="2:35" ht="9" customHeight="1">
      <c r="B62" s="68"/>
      <c r="C62" s="283" t="str">
        <f>IF(作業員の選択!$C$19="","",VLOOKUP(作業員の選択!$C$19,基本データ!$A$11:$AN$50,2,FALSE))</f>
        <v>しらい　くろう</v>
      </c>
      <c r="D62" s="284"/>
      <c r="E62" s="285"/>
      <c r="F62" s="66"/>
      <c r="G62" s="289"/>
      <c r="H62" s="290">
        <f>IF(作業員の選択!$C$19="","　　年　月　日",VLOOKUP(作業員の選択!$C$19,基本データ!$A$11:$AQ$50,5,FALSE))</f>
        <v>35517</v>
      </c>
      <c r="I62" s="291"/>
      <c r="J62" s="296">
        <f>IF(作業員の選択!$C$19="","　　年　月　日",VLOOKUP(作業員の選択!$C$19,基本データ!$A$11:$AQ$50,4,FALSE))</f>
        <v>19480</v>
      </c>
      <c r="K62" s="145" t="str">
        <f>IF(作業員の選択!$C$19="","",VLOOKUP(作業員の選択!$C$19,基本データ!$A$11:$AN$50,6,FALSE))</f>
        <v>長岡市1-9</v>
      </c>
      <c r="L62" s="267" t="s">
        <v>43</v>
      </c>
      <c r="M62" s="268"/>
      <c r="N62" s="299" t="str">
        <f>IF(作業員の選択!$C$19="","",VLOOKUP(作業員の選択!$C$19,基本データ!$A$11:$AN$50,7,FALSE))</f>
        <v>0258-11-0009</v>
      </c>
      <c r="O62" s="300"/>
      <c r="P62" s="301">
        <f>IF(作業員の選択!$C$19="","",VLOOKUP(作業員の選択!$C$19,基本データ!$A$11:$AN$50,10,FALSE))</f>
        <v>44604</v>
      </c>
      <c r="Q62" s="302"/>
      <c r="R62" s="303"/>
      <c r="S62" s="62"/>
      <c r="T62" s="310">
        <f>IF(作業員の選択!$C$19="","　　年　月　日",VLOOKUP(作業員の選択!$C$19,基本データ!$A$11:$AQ$50,32,FALSE))</f>
        <v>44629</v>
      </c>
      <c r="U62" s="311"/>
      <c r="V62" s="316" t="str">
        <f>IF(作業員の選択!$C$19="","",VLOOKUP(作業員の選択!$C$19,基本データ!$A$11:$AN$50,14,FALSE))</f>
        <v>小型車両系建設機械</v>
      </c>
      <c r="W62" s="317"/>
      <c r="X62" s="316" t="str">
        <f>IF(作業員の選択!$C$19="","",VLOOKUP(作業員の選択!$C$19,基本データ!$A$11:$AN$50,20,FALSE))</f>
        <v>小型移動式クレーン(5t未満)</v>
      </c>
      <c r="Y62" s="318"/>
      <c r="Z62" s="318"/>
      <c r="AA62" s="317"/>
      <c r="AB62" s="316" t="str">
        <f>IF(作業員の選択!$C$19="","",VLOOKUP(作業員の選択!$C$19,基本データ!$A$11:$AN$50,26,FALSE))</f>
        <v>第1種電気工事士</v>
      </c>
      <c r="AC62" s="317"/>
      <c r="AD62" s="319" t="s">
        <v>66</v>
      </c>
      <c r="AE62" s="320"/>
      <c r="AF62" s="240" t="str">
        <f>IF(作業員の選択!$C$19="","",VLOOKUP(作業員の選択!$C$19,基本データ!$A$11:$AN$50,35,FALSE))</f>
        <v>健康保険組合</v>
      </c>
      <c r="AG62" s="240">
        <f>IF(作業員の選択!$C$19="","",VLOOKUP(作業員の選択!$C$19,基本データ!$A$11:$AN$50,36,FALSE))</f>
        <v>9</v>
      </c>
      <c r="AH62" s="323" t="str">
        <f>IF(作業員の選択!$C$19="","",IF(VLOOKUP(作業員の選択!$C$19,基本データ!$A$11:$AO$60,41,FALSE)="有","○",IF(VLOOKUP(作業員の選択!$C$19,基本データ!$A$11:$AO$60,41,FALSE)="","","")))</f>
        <v>○</v>
      </c>
      <c r="AI62" s="132"/>
    </row>
    <row r="63" spans="2:35" ht="9" customHeight="1">
      <c r="B63" s="121"/>
      <c r="C63" s="286"/>
      <c r="D63" s="287"/>
      <c r="E63" s="288"/>
      <c r="F63" s="120"/>
      <c r="G63" s="256"/>
      <c r="H63" s="292"/>
      <c r="I63" s="293"/>
      <c r="J63" s="297"/>
      <c r="K63" s="158"/>
      <c r="L63" s="137"/>
      <c r="M63" s="138"/>
      <c r="N63" s="138"/>
      <c r="O63" s="139"/>
      <c r="P63" s="304"/>
      <c r="Q63" s="305"/>
      <c r="R63" s="306"/>
      <c r="S63" s="117"/>
      <c r="T63" s="312"/>
      <c r="U63" s="313"/>
      <c r="V63" s="237" t="str">
        <f>IF(作業員の選択!$C$19="","",VLOOKUP(作業員の選択!$C$19,基本データ!$A$11:$AN$50,15,FALSE))</f>
        <v>低圧電気取扱業務</v>
      </c>
      <c r="W63" s="238"/>
      <c r="X63" s="237" t="str">
        <f>IF(作業員の選択!$C$19="","",VLOOKUP(作業員の選択!$C$19,基本データ!$A$11:$AN$50,21,FALSE))</f>
        <v>玉掛作業者(1t以上)</v>
      </c>
      <c r="Y63" s="239"/>
      <c r="Z63" s="239"/>
      <c r="AA63" s="238"/>
      <c r="AB63" s="237" t="str">
        <f>IF(作業員の選択!$C$19="","",VLOOKUP(作業員の選択!$C$19,基本データ!$A$11:$AN$50,27,FALSE))</f>
        <v>1級電気施工管理</v>
      </c>
      <c r="AC63" s="238"/>
      <c r="AD63" s="279"/>
      <c r="AE63" s="280"/>
      <c r="AF63" s="241">
        <f>IF(作業員の選択!$C$19="","",VLOOKUP(作業員の選択!$C$19,基本データ!$A$11:$AN$50,25,FALSE))</f>
        <v>209</v>
      </c>
      <c r="AG63" s="241">
        <f>IF(作業員の選択!$C$19="","",VLOOKUP(作業員の選択!$C$19,基本データ!$A$11:$AN$50,25,FALSE))</f>
        <v>209</v>
      </c>
      <c r="AH63" s="323"/>
      <c r="AI63" s="132"/>
    </row>
    <row r="64" spans="2:35" ht="9" customHeight="1">
      <c r="B64" s="245">
        <v>9</v>
      </c>
      <c r="C64" s="246" t="str">
        <f>IF(作業員の選択!$C$19="","",VLOOKUP(作業員の選択!$C$19,基本データ!$A$11:$AN$50,1,FALSE))</f>
        <v>白井　九郎</v>
      </c>
      <c r="D64" s="247"/>
      <c r="E64" s="248"/>
      <c r="F64" s="255" t="str">
        <f>IF(作業員の選択!$C$19="","",VLOOKUP(作業員の選択!$C$19,基本データ!$A$11:$AN$50,3,FALSE))</f>
        <v>電工</v>
      </c>
      <c r="G64" s="256"/>
      <c r="H64" s="294"/>
      <c r="I64" s="295"/>
      <c r="J64" s="298"/>
      <c r="K64" s="147"/>
      <c r="L64" s="100"/>
      <c r="M64" s="101"/>
      <c r="N64" s="101"/>
      <c r="O64" s="102"/>
      <c r="P64" s="307"/>
      <c r="Q64" s="308"/>
      <c r="R64" s="309"/>
      <c r="S64" s="255" t="str">
        <f>IF(作業員の選択!$C$19="","",VLOOKUP(作業員の選択!$C$19,基本データ!$A$11:$AN$50,13,FALSE))</f>
        <v>A</v>
      </c>
      <c r="T64" s="314"/>
      <c r="U64" s="315"/>
      <c r="V64" s="237" t="str">
        <f>IF(作業員の選択!$C$19="","",VLOOKUP(作業員の選択!$C$19,基本データ!$A$11:$AN$50,16,FALSE))</f>
        <v>研削といし</v>
      </c>
      <c r="W64" s="238"/>
      <c r="X64" s="237" t="str">
        <f>IF(作業員の選択!$C$19="","",VLOOKUP(作業員の選択!$C$19,基本データ!$A$11:$AN$50,22,FALSE))</f>
        <v>高所作業車(10m以上)</v>
      </c>
      <c r="Y64" s="239"/>
      <c r="Z64" s="239"/>
      <c r="AA64" s="238"/>
      <c r="AB64" s="237" t="str">
        <f>IF(作業員の選択!$C$19="","",VLOOKUP(作業員の選択!$C$19,基本データ!$A$11:$AN$50,28,FALSE))</f>
        <v>有線ﾃﾚﾋﾞｼﾞｮﾝ放送技術者</v>
      </c>
      <c r="AC64" s="238"/>
      <c r="AD64" s="321"/>
      <c r="AE64" s="322"/>
      <c r="AF64" s="240" t="str">
        <f>IF(作業員の選択!$C$19="","",VLOOKUP(作業員の選択!$C$19,基本データ!$A$11:$AN$50,37,FALSE))</f>
        <v>受給者</v>
      </c>
      <c r="AG64" s="240" t="s">
        <v>372</v>
      </c>
      <c r="AH64" s="323"/>
      <c r="AI64" s="132"/>
    </row>
    <row r="65" spans="2:35" ht="9" customHeight="1">
      <c r="B65" s="245"/>
      <c r="C65" s="249"/>
      <c r="D65" s="250"/>
      <c r="E65" s="251"/>
      <c r="F65" s="255"/>
      <c r="G65" s="256"/>
      <c r="H65" s="258">
        <f ca="1">IF(作業員の選択!$C$19="","　　年",VLOOKUP(作業員の選択!$C$19,基本データ!$A$11:$AQ$50,43,FALSE))</f>
        <v>39</v>
      </c>
      <c r="I65" s="259"/>
      <c r="J65" s="264">
        <f ca="1">IF(作業員の選択!$C$19="","　歳",VLOOKUP(作業員の選択!$C$19,基本データ!$A$11:$AQ$50,42,FALSE))</f>
        <v>70</v>
      </c>
      <c r="K65" s="159" t="str">
        <f>IF(作業員の選択!$C$19="","",VLOOKUP(作業員の選択!$C$19,基本データ!$A$11:$AN$50,8,FALSE))</f>
        <v>長岡市来迎寺11-9</v>
      </c>
      <c r="L65" s="267" t="s">
        <v>43</v>
      </c>
      <c r="M65" s="268"/>
      <c r="N65" s="269" t="str">
        <f>IF(作業員の選択!$C$19="","",VLOOKUP(作業員の選択!$C$19,基本データ!$A$11:$AN$50,9,FALSE))</f>
        <v>0258-92-0009</v>
      </c>
      <c r="O65" s="270"/>
      <c r="P65" s="271">
        <f>IF(作業員の選択!$C$19="","",VLOOKUP(作業員の選択!$C$19,基本データ!$A$11:$AN$50,11,FALSE))</f>
        <v>111</v>
      </c>
      <c r="Q65" s="247" t="s">
        <v>68</v>
      </c>
      <c r="R65" s="274">
        <f>IF(作業員の選択!$C$19="","",VLOOKUP(作業員の選択!$C$19,基本データ!$A$11:$AN$50,12,FALSE))</f>
        <v>75</v>
      </c>
      <c r="S65" s="255"/>
      <c r="T65" s="246">
        <f>IF(作業員の選択!$C$19="","",VLOOKUP(作業員の選択!$C$19,基本データ!$A$11:$AQ$50,33,FALSE))</f>
        <v>509</v>
      </c>
      <c r="U65" s="248"/>
      <c r="V65" s="237" t="str">
        <f>IF(作業員の選択!$C$19="","",VLOOKUP(作業員の選択!$C$19,基本データ!$A$11:$AN$50,17,FALSE))</f>
        <v>け</v>
      </c>
      <c r="W65" s="238"/>
      <c r="X65" s="237">
        <f>IF(作業員の選択!$C$19="","",VLOOKUP(作業員の選択!$C$19,基本データ!$A$11:$AN$50,23,FALSE))</f>
        <v>109</v>
      </c>
      <c r="Y65" s="239"/>
      <c r="Z65" s="239"/>
      <c r="AA65" s="238"/>
      <c r="AB65" s="237">
        <f>IF(作業員の選択!$C$19="","",VLOOKUP(作業員の選択!$C$19,基本データ!$A$11:$AN$50,29,FALSE))</f>
        <v>409</v>
      </c>
      <c r="AC65" s="238"/>
      <c r="AD65" s="277" t="s">
        <v>66</v>
      </c>
      <c r="AE65" s="278"/>
      <c r="AF65" s="241">
        <f>IF(作業員の選択!$C$19="","",VLOOKUP(作業員の選択!$C$19,基本データ!$A$11:$AN$50,25,FALSE))</f>
        <v>209</v>
      </c>
      <c r="AG65" s="241"/>
      <c r="AH65" s="235" t="str">
        <f>IF(作業員の選択!$C$19="","",IF(VLOOKUP(作業員の選択!$C$19,基本データ!$A$11:$AO$60,41,FALSE)="有","",IF(VLOOKUP(作業員の選択!$C$19,基本データ!$A$11:$AO$60,41,FALSE)="無","○","")))</f>
        <v/>
      </c>
      <c r="AI65" s="132"/>
    </row>
    <row r="66" spans="2:35" ht="9" customHeight="1">
      <c r="B66" s="109"/>
      <c r="C66" s="249"/>
      <c r="D66" s="250"/>
      <c r="E66" s="251"/>
      <c r="F66" s="110"/>
      <c r="G66" s="256"/>
      <c r="H66" s="260"/>
      <c r="I66" s="261"/>
      <c r="J66" s="265"/>
      <c r="K66" s="158"/>
      <c r="L66" s="137"/>
      <c r="M66" s="138"/>
      <c r="N66" s="141"/>
      <c r="O66" s="142"/>
      <c r="P66" s="272"/>
      <c r="Q66" s="250"/>
      <c r="R66" s="275"/>
      <c r="S66" s="110"/>
      <c r="T66" s="249"/>
      <c r="U66" s="251"/>
      <c r="V66" s="237">
        <f>IF(作業員の選択!$C$19="","",VLOOKUP(作業員の選択!$C$19,基本データ!$A$11:$AN$50,18,FALSE))</f>
        <v>9</v>
      </c>
      <c r="W66" s="238"/>
      <c r="X66" s="237">
        <f>IF(作業員の選択!$C$19="","",VLOOKUP(作業員の選択!$C$19,基本データ!$A$11:$AN$50,24,FALSE))</f>
        <v>159</v>
      </c>
      <c r="Y66" s="239"/>
      <c r="Z66" s="239"/>
      <c r="AA66" s="238"/>
      <c r="AB66" s="237">
        <f>IF(作業員の選択!$C$19="","",VLOOKUP(作業員の選択!$C$19,基本データ!$A$11:$AN$50,30,FALSE))</f>
        <v>459</v>
      </c>
      <c r="AC66" s="238"/>
      <c r="AD66" s="279"/>
      <c r="AE66" s="280"/>
      <c r="AF66" s="240" t="str">
        <f>IF(作業員の選択!$C$19="","",VLOOKUP(作業員の選択!$C$19,基本データ!$A$11:$AN$50,39,FALSE))</f>
        <v>日雇保険</v>
      </c>
      <c r="AG66" s="240" t="str">
        <f>IF(作業員の選択!$C$19="","",IF(作業員の選択!$C$19="適用除外","－",VLOOKUP(作業員の選択!$C$19,基本データ!$A$11:$AN$50,40,FALSE)))</f>
        <v>0009</v>
      </c>
      <c r="AH66" s="235"/>
      <c r="AI66" s="132"/>
    </row>
    <row r="67" spans="2:35" ht="9" customHeight="1">
      <c r="B67" s="67"/>
      <c r="C67" s="252"/>
      <c r="D67" s="253"/>
      <c r="E67" s="254"/>
      <c r="F67" s="64"/>
      <c r="G67" s="257"/>
      <c r="H67" s="262"/>
      <c r="I67" s="263"/>
      <c r="J67" s="266"/>
      <c r="K67" s="149"/>
      <c r="L67" s="103"/>
      <c r="M67" s="104"/>
      <c r="N67" s="104"/>
      <c r="O67" s="105"/>
      <c r="P67" s="273"/>
      <c r="Q67" s="253"/>
      <c r="R67" s="276"/>
      <c r="S67" s="65"/>
      <c r="T67" s="252"/>
      <c r="U67" s="254"/>
      <c r="V67" s="242">
        <f>IF(作業員の選択!$C$19="","",VLOOKUP(作業員の選択!$C$19,基本データ!$A$11:$AN$50,19,FALSE))</f>
        <v>59</v>
      </c>
      <c r="W67" s="243"/>
      <c r="X67" s="242">
        <f>IF(作業員の選択!$C$19="","",VLOOKUP(作業員の選択!$C$19,基本データ!$A$11:$AN$50,25,FALSE))</f>
        <v>209</v>
      </c>
      <c r="Y67" s="244"/>
      <c r="Z67" s="244"/>
      <c r="AA67" s="243"/>
      <c r="AB67" s="242">
        <f>IF(作業員の選択!$C$19="","",VLOOKUP(作業員の選択!$C$19,基本データ!$A$11:$AN$50,31,FALSE))</f>
        <v>509</v>
      </c>
      <c r="AC67" s="243"/>
      <c r="AD67" s="281"/>
      <c r="AE67" s="282"/>
      <c r="AF67" s="241">
        <f>IF(作業員の選択!$C$19="","",VLOOKUP(作業員の選択!$C$19,基本データ!$A$11:$AN$50,25,FALSE))</f>
        <v>209</v>
      </c>
      <c r="AG67" s="241">
        <f>IF(作業員の選択!$C$19="","",VLOOKUP(作業員の選択!$C$19,基本データ!$A$11:$AN$50,25,FALSE))</f>
        <v>209</v>
      </c>
      <c r="AH67" s="236"/>
      <c r="AI67" s="132"/>
    </row>
    <row r="68" spans="2:35" ht="9" customHeight="1">
      <c r="B68" s="68"/>
      <c r="C68" s="283" t="str">
        <f>IF(作業員の選択!$C$20="","",VLOOKUP(作業員の選択!$C$20,基本データ!$A$11:$AN$50,2,FALSE))</f>
        <v>しらい　じゅうろう</v>
      </c>
      <c r="D68" s="284"/>
      <c r="E68" s="285"/>
      <c r="F68" s="66"/>
      <c r="G68" s="289"/>
      <c r="H68" s="290">
        <f>IF(作業員の選択!$C$20="","　　年　月　日",VLOOKUP(作業員の選択!$C$20,基本データ!$A$11:$AQ$50,5,FALSE))</f>
        <v>35705</v>
      </c>
      <c r="I68" s="291"/>
      <c r="J68" s="296">
        <f>IF(作業員の選択!$C$20="","　　年　月　日",VLOOKUP(作業員の選択!$C$20,基本データ!$A$11:$AQ$50,4,FALSE))</f>
        <v>19180</v>
      </c>
      <c r="K68" s="145" t="str">
        <f>IF(作業員の選択!$C$20="","",VLOOKUP(作業員の選択!$C$20,基本データ!$A$11:$AN$50,6,FALSE))</f>
        <v>長岡市1-10</v>
      </c>
      <c r="L68" s="267" t="s">
        <v>43</v>
      </c>
      <c r="M68" s="268"/>
      <c r="N68" s="299" t="str">
        <f>IF(作業員の選択!$C$20="","",VLOOKUP(作業員の選択!$C$20,基本データ!$A$11:$AN$50,7,FALSE))</f>
        <v>0258-11-0010</v>
      </c>
      <c r="O68" s="300"/>
      <c r="P68" s="301">
        <f>IF(作業員の選択!$C$20="","",VLOOKUP(作業員の選択!$C$20,基本データ!$A$11:$AN$50,10,FALSE))</f>
        <v>44605</v>
      </c>
      <c r="Q68" s="302"/>
      <c r="R68" s="303"/>
      <c r="S68" s="62"/>
      <c r="T68" s="310">
        <f>IF(作業員の選択!$C$20="","　　年　月　日",VLOOKUP(作業員の選択!$C$20,基本データ!$A$11:$AQ$50,32,FALSE))</f>
        <v>44630</v>
      </c>
      <c r="U68" s="311"/>
      <c r="V68" s="316" t="str">
        <f>IF(作業員の選択!$C$20="","",VLOOKUP(作業員の選択!$C$20,基本データ!$A$11:$AN$50,14,FALSE))</f>
        <v>低圧電気取扱業務</v>
      </c>
      <c r="W68" s="317"/>
      <c r="X68" s="316" t="str">
        <f>IF(作業員の選択!$C$20="","",VLOOKUP(作業員の選択!$C$20,基本データ!$A$11:$AN$50,20,FALSE))</f>
        <v>小型移動式クレーン(5t未満)</v>
      </c>
      <c r="Y68" s="318"/>
      <c r="Z68" s="318"/>
      <c r="AA68" s="317"/>
      <c r="AB68" s="316" t="str">
        <f>IF(作業員の選択!$C$20="","",VLOOKUP(作業員の選択!$C$20,基本データ!$A$11:$AN$50,26,FALSE))</f>
        <v>第1種電気工事士</v>
      </c>
      <c r="AC68" s="317"/>
      <c r="AD68" s="319" t="s">
        <v>66</v>
      </c>
      <c r="AE68" s="320"/>
      <c r="AF68" s="240" t="str">
        <f>IF(作業員の選択!$C$20="","",VLOOKUP(作業員の選択!$C$20,基本データ!$A$11:$AN$50,35,FALSE))</f>
        <v>健康保険組合</v>
      </c>
      <c r="AG68" s="240">
        <f>IF(作業員の選択!$C$20="","",VLOOKUP(作業員の選択!$C$20,基本データ!$A$11:$AN$50,36,FALSE))</f>
        <v>10</v>
      </c>
      <c r="AH68" s="234" t="str">
        <f>IF(作業員の選択!$C$20="","",IF(VLOOKUP(作業員の選択!$C$20,基本データ!$A$11:$AO$60,41,FALSE)="有","○",IF(VLOOKUP(作業員の選択!$C$20,基本データ!$A$11:$AO$60,41,FALSE)="","","")))</f>
        <v>○</v>
      </c>
      <c r="AI68" s="132"/>
    </row>
    <row r="69" spans="2:35" ht="9" customHeight="1">
      <c r="B69" s="121"/>
      <c r="C69" s="286"/>
      <c r="D69" s="287"/>
      <c r="E69" s="288"/>
      <c r="F69" s="120"/>
      <c r="G69" s="256"/>
      <c r="H69" s="292"/>
      <c r="I69" s="293"/>
      <c r="J69" s="297"/>
      <c r="K69" s="158"/>
      <c r="L69" s="137"/>
      <c r="M69" s="138"/>
      <c r="N69" s="138"/>
      <c r="O69" s="139"/>
      <c r="P69" s="304"/>
      <c r="Q69" s="305"/>
      <c r="R69" s="306"/>
      <c r="S69" s="117"/>
      <c r="T69" s="312"/>
      <c r="U69" s="313"/>
      <c r="V69" s="237" t="str">
        <f>IF(作業員の選択!$C$20="","",VLOOKUP(作業員の選択!$C$20,基本データ!$A$11:$AN$50,15,FALSE))</f>
        <v>職長訓練</v>
      </c>
      <c r="W69" s="238"/>
      <c r="X69" s="237" t="str">
        <f>IF(作業員の選択!$C$20="","",VLOOKUP(作業員の選択!$C$20,基本データ!$A$11:$AN$50,21,FALSE))</f>
        <v>玉掛作業者(1t以上)</v>
      </c>
      <c r="Y69" s="239"/>
      <c r="Z69" s="239"/>
      <c r="AA69" s="238"/>
      <c r="AB69" s="237" t="str">
        <f>IF(作業員の選択!$C$20="","",VLOOKUP(作業員の選択!$C$20,基本データ!$A$11:$AN$50,27,FALSE))</f>
        <v>2級電気施工管理</v>
      </c>
      <c r="AC69" s="238"/>
      <c r="AD69" s="279"/>
      <c r="AE69" s="280"/>
      <c r="AF69" s="241">
        <f>IF(作業員の選択!$C$20="","",VLOOKUP(作業員の選択!$C$20,基本データ!$A$11:$AN$50,25,FALSE))</f>
        <v>210</v>
      </c>
      <c r="AG69" s="241">
        <f>IF(作業員の選択!$C$20="","",VLOOKUP(作業員の選択!$C$20,基本データ!$A$11:$AN$50,25,FALSE))</f>
        <v>210</v>
      </c>
      <c r="AH69" s="235"/>
      <c r="AI69" s="132"/>
    </row>
    <row r="70" spans="2:35" ht="9" customHeight="1">
      <c r="B70" s="245">
        <v>10</v>
      </c>
      <c r="C70" s="246" t="str">
        <f>IF(作業員の選択!$C$20="","",VLOOKUP(作業員の選択!$C$20,基本データ!$A$11:$AN$50,1,FALSE))</f>
        <v>白井　十郎</v>
      </c>
      <c r="D70" s="247"/>
      <c r="E70" s="248"/>
      <c r="F70" s="255" t="str">
        <f>IF(作業員の選択!$C$20="","",VLOOKUP(作業員の選択!$C$20,基本データ!$A$11:$AN$50,3,FALSE))</f>
        <v>電工</v>
      </c>
      <c r="G70" s="256"/>
      <c r="H70" s="294"/>
      <c r="I70" s="295"/>
      <c r="J70" s="298"/>
      <c r="K70" s="147"/>
      <c r="L70" s="100"/>
      <c r="M70" s="101"/>
      <c r="N70" s="101"/>
      <c r="O70" s="102"/>
      <c r="P70" s="307"/>
      <c r="Q70" s="308"/>
      <c r="R70" s="309"/>
      <c r="S70" s="255" t="str">
        <f>IF(作業員の選択!$C$20="","",VLOOKUP(作業員の選択!$C$20,基本データ!$A$11:$AN$50,13,FALSE))</f>
        <v>B</v>
      </c>
      <c r="T70" s="314"/>
      <c r="U70" s="315"/>
      <c r="V70" s="237" t="str">
        <f>IF(作業員の選択!$C$20="","",VLOOKUP(作業員の選択!$C$20,基本データ!$A$11:$AN$50,16,FALSE))</f>
        <v>研削といし</v>
      </c>
      <c r="W70" s="238"/>
      <c r="X70" s="237" t="str">
        <f>IF(作業員の選択!$C$20="","",VLOOKUP(作業員の選択!$C$20,基本データ!$A$11:$AN$50,22,FALSE))</f>
        <v>高所作業車(10m以上)</v>
      </c>
      <c r="Y70" s="239"/>
      <c r="Z70" s="239"/>
      <c r="AA70" s="238"/>
      <c r="AB70" s="237" t="str">
        <f>IF(作業員の選択!$C$20="","",VLOOKUP(作業員の選択!$C$20,基本データ!$A$11:$AN$50,28,FALSE))</f>
        <v>消防設備士甲種４級</v>
      </c>
      <c r="AC70" s="238"/>
      <c r="AD70" s="321"/>
      <c r="AE70" s="322"/>
      <c r="AF70" s="240" t="str">
        <f>IF(作業員の選択!$C$20="","",VLOOKUP(作業員の選択!$C$20,基本データ!$A$11:$AN$50,37,FALSE))</f>
        <v>受給者</v>
      </c>
      <c r="AG70" s="240" t="s">
        <v>372</v>
      </c>
      <c r="AH70" s="236"/>
      <c r="AI70" s="132"/>
    </row>
    <row r="71" spans="2:35" ht="9" customHeight="1">
      <c r="B71" s="245"/>
      <c r="C71" s="249"/>
      <c r="D71" s="250"/>
      <c r="E71" s="251"/>
      <c r="F71" s="255"/>
      <c r="G71" s="256"/>
      <c r="H71" s="258">
        <f ca="1">IF(作業員の選択!$C$20="","　　年",VLOOKUP(作業員の選択!$C$20,基本データ!$A$11:$AQ$50,43,FALSE))</f>
        <v>46</v>
      </c>
      <c r="I71" s="259"/>
      <c r="J71" s="264">
        <f ca="1">IF(作業員の選択!$C$20="","　歳",VLOOKUP(作業員の選択!$C$20,基本データ!$A$11:$AQ$50,42,FALSE))</f>
        <v>71</v>
      </c>
      <c r="K71" s="159" t="str">
        <f>IF(作業員の選択!$C$20="","",VLOOKUP(作業員の選択!$C$20,基本データ!$A$11:$AN$50,8,FALSE))</f>
        <v>長岡市来迎寺11-10</v>
      </c>
      <c r="L71" s="267" t="s">
        <v>43</v>
      </c>
      <c r="M71" s="268"/>
      <c r="N71" s="269" t="str">
        <f>IF(作業員の選択!$C$20="","",VLOOKUP(作業員の選択!$C$20,基本データ!$A$11:$AN$50,9,FALSE))</f>
        <v>0258-92-0010</v>
      </c>
      <c r="O71" s="270"/>
      <c r="P71" s="271">
        <f>IF(作業員の選択!$C$20="","",VLOOKUP(作業員の選択!$C$20,基本データ!$A$11:$AN$50,11,FALSE))</f>
        <v>144</v>
      </c>
      <c r="Q71" s="247" t="s">
        <v>68</v>
      </c>
      <c r="R71" s="274">
        <f>IF(作業員の選択!$C$20="","",VLOOKUP(作業員の選択!$C$20,基本データ!$A$11:$AN$50,12,FALSE))</f>
        <v>97</v>
      </c>
      <c r="S71" s="255"/>
      <c r="T71" s="246">
        <f>IF(作業員の選択!$C$20="","",VLOOKUP(作業員の選択!$C$20,基本データ!$A$11:$AQ$50,33,FALSE))</f>
        <v>510</v>
      </c>
      <c r="U71" s="248"/>
      <c r="V71" s="237" t="str">
        <f>IF(作業員の選択!$C$20="","",VLOOKUP(作業員の選択!$C$20,基本データ!$A$11:$AN$50,17,FALSE))</f>
        <v>こ</v>
      </c>
      <c r="W71" s="238"/>
      <c r="X71" s="237" t="str">
        <f>IF(作業員の選択!$C$20="","",VLOOKUP(作業員の選択!$C$20,基本データ!$A$11:$AN$50,23,FALSE))</f>
        <v>車両系建設機械運転</v>
      </c>
      <c r="Y71" s="239"/>
      <c r="Z71" s="239"/>
      <c r="AA71" s="238"/>
      <c r="AB71" s="237">
        <f>IF(作業員の選択!$C$20="","",VLOOKUP(作業員の選択!$C$20,基本データ!$A$11:$AN$50,29,FALSE))</f>
        <v>410</v>
      </c>
      <c r="AC71" s="238"/>
      <c r="AD71" s="277" t="s">
        <v>66</v>
      </c>
      <c r="AE71" s="278"/>
      <c r="AF71" s="241">
        <f>IF(作業員の選択!$C$20="","",VLOOKUP(作業員の選択!$C$20,基本データ!$A$11:$AN$50,25,FALSE))</f>
        <v>210</v>
      </c>
      <c r="AG71" s="241"/>
      <c r="AH71" s="234" t="str">
        <f>IF(作業員の選択!$C$20="","",IF(VLOOKUP(作業員の選択!$C$20,基本データ!$A$11:$AO$60,41,FALSE)="有","",IF(VLOOKUP(作業員の選択!$C$20,基本データ!$A$11:$AO$60,41,FALSE)="無","○","")))</f>
        <v/>
      </c>
      <c r="AI71" s="132"/>
    </row>
    <row r="72" spans="2:35" ht="9" customHeight="1">
      <c r="B72" s="109"/>
      <c r="C72" s="249"/>
      <c r="D72" s="250"/>
      <c r="E72" s="251"/>
      <c r="F72" s="110"/>
      <c r="G72" s="256"/>
      <c r="H72" s="260"/>
      <c r="I72" s="261"/>
      <c r="J72" s="265"/>
      <c r="K72" s="158"/>
      <c r="L72" s="137"/>
      <c r="M72" s="138"/>
      <c r="N72" s="141"/>
      <c r="O72" s="142"/>
      <c r="P72" s="272"/>
      <c r="Q72" s="250"/>
      <c r="R72" s="275"/>
      <c r="S72" s="110"/>
      <c r="T72" s="249"/>
      <c r="U72" s="251"/>
      <c r="V72" s="237">
        <f>IF(作業員の選択!$C$20="","",VLOOKUP(作業員の選択!$C$20,基本データ!$A$11:$AN$50,18,FALSE))</f>
        <v>10</v>
      </c>
      <c r="W72" s="238"/>
      <c r="X72" s="237">
        <f>IF(作業員の選択!$C$20="","",VLOOKUP(作業員の選択!$C$20,基本データ!$A$11:$AN$50,24,FALSE))</f>
        <v>160</v>
      </c>
      <c r="Y72" s="239"/>
      <c r="Z72" s="239"/>
      <c r="AA72" s="238"/>
      <c r="AB72" s="237">
        <f>IF(作業員の選択!$C$20="","",VLOOKUP(作業員の選択!$C$20,基本データ!$A$11:$AN$50,30,FALSE))</f>
        <v>460</v>
      </c>
      <c r="AC72" s="238"/>
      <c r="AD72" s="279"/>
      <c r="AE72" s="280"/>
      <c r="AF72" s="240" t="str">
        <f>IF(作業員の選択!$C$20="","",VLOOKUP(作業員の選択!$C$20,基本データ!$A$11:$AN$50,39,FALSE))</f>
        <v>日雇保険</v>
      </c>
      <c r="AG72" s="240">
        <f>IF(作業員の選択!$C$20="","",IF($AF$72="適用除外","－",VLOOKUP(作業員の選択!$C$20,基本データ!$A$11:$AN$50,40,FALSE)))</f>
        <v>1010</v>
      </c>
      <c r="AH72" s="235"/>
      <c r="AI72" s="132"/>
    </row>
    <row r="73" spans="2:35" ht="9" customHeight="1">
      <c r="B73" s="63"/>
      <c r="C73" s="252"/>
      <c r="D73" s="253"/>
      <c r="E73" s="254"/>
      <c r="F73" s="64"/>
      <c r="G73" s="257"/>
      <c r="H73" s="262"/>
      <c r="I73" s="263"/>
      <c r="J73" s="266"/>
      <c r="K73" s="149"/>
      <c r="L73" s="103"/>
      <c r="M73" s="104"/>
      <c r="N73" s="104"/>
      <c r="O73" s="105"/>
      <c r="P73" s="273"/>
      <c r="Q73" s="253"/>
      <c r="R73" s="276"/>
      <c r="S73" s="65"/>
      <c r="T73" s="252"/>
      <c r="U73" s="254"/>
      <c r="V73" s="242">
        <f>IF(作業員の選択!$C$20="","",VLOOKUP(作業員の選択!$C$20,基本データ!$A$11:$AN$50,19,FALSE))</f>
        <v>60</v>
      </c>
      <c r="W73" s="243"/>
      <c r="X73" s="242">
        <f>IF(作業員の選択!$C$20="","",VLOOKUP(作業員の選択!$C$20,基本データ!$A$11:$AN$50,25,FALSE))</f>
        <v>210</v>
      </c>
      <c r="Y73" s="244"/>
      <c r="Z73" s="244"/>
      <c r="AA73" s="243"/>
      <c r="AB73" s="242">
        <f>IF(作業員の選択!$C$20="","",VLOOKUP(作業員の選択!$C$20,基本データ!$A$11:$AN$50,31,FALSE))</f>
        <v>510</v>
      </c>
      <c r="AC73" s="243"/>
      <c r="AD73" s="281"/>
      <c r="AE73" s="282"/>
      <c r="AF73" s="241">
        <f>IF(作業員の選択!$C$20="","",VLOOKUP(作業員の選択!$C$20,基本データ!$A$11:$AN$50,25,FALSE))</f>
        <v>210</v>
      </c>
      <c r="AG73" s="241">
        <f>IF(作業員の選択!$C$20="","",VLOOKUP(作業員の選択!$C$20,基本データ!$A$11:$AN$50,25,FALSE))</f>
        <v>210</v>
      </c>
      <c r="AH73" s="236"/>
      <c r="AI73" s="132"/>
    </row>
    <row r="74" spans="2:35" ht="13.5" customHeight="1">
      <c r="B74" s="107" t="s">
        <v>69</v>
      </c>
      <c r="C74" s="107" t="s">
        <v>70</v>
      </c>
      <c r="D74" s="69"/>
      <c r="E74" s="69"/>
      <c r="F74" s="69"/>
      <c r="G74" s="69"/>
      <c r="H74" s="69"/>
      <c r="I74" s="69"/>
      <c r="J74" s="69"/>
      <c r="K74" s="69"/>
      <c r="L74" s="69"/>
      <c r="M74" s="69"/>
      <c r="N74" s="69"/>
      <c r="O74" s="69"/>
      <c r="P74" s="69"/>
      <c r="Q74" s="69"/>
      <c r="R74" s="107" t="s">
        <v>71</v>
      </c>
      <c r="S74" s="69"/>
      <c r="T74" s="69"/>
      <c r="U74" s="69"/>
      <c r="V74" s="69"/>
      <c r="W74" s="69"/>
      <c r="X74" s="69"/>
      <c r="Y74" s="69"/>
      <c r="Z74" s="69"/>
      <c r="AA74" s="69"/>
      <c r="AB74" s="69"/>
      <c r="AC74" s="69"/>
      <c r="AD74" s="69"/>
      <c r="AE74" s="69"/>
      <c r="AI74" s="132"/>
    </row>
    <row r="75" spans="2:35" ht="13.5" customHeight="1">
      <c r="B75" s="69"/>
      <c r="C75" s="107" t="s">
        <v>72</v>
      </c>
      <c r="D75" s="69"/>
      <c r="E75" s="69"/>
      <c r="F75" s="69"/>
      <c r="G75" s="69"/>
      <c r="H75" s="69"/>
      <c r="I75" s="69"/>
      <c r="J75" s="69"/>
      <c r="K75" s="69"/>
      <c r="L75" s="69"/>
      <c r="M75" s="69"/>
      <c r="N75" s="69"/>
      <c r="O75" s="69"/>
      <c r="P75" s="69"/>
      <c r="Q75" s="69"/>
      <c r="R75" s="107" t="s">
        <v>73</v>
      </c>
      <c r="S75" s="69"/>
      <c r="T75" s="69"/>
      <c r="U75" s="69"/>
      <c r="V75" s="69"/>
      <c r="W75" s="69"/>
      <c r="X75" s="69"/>
      <c r="Y75" s="69"/>
      <c r="Z75" s="69"/>
      <c r="AA75" s="69"/>
      <c r="AB75" s="69"/>
      <c r="AC75" s="69"/>
      <c r="AD75" s="69"/>
      <c r="AE75" s="69"/>
      <c r="AI75" s="132"/>
    </row>
    <row r="76" spans="2:35" ht="13.5" customHeight="1">
      <c r="B76" s="69"/>
      <c r="C76" s="107" t="s">
        <v>74</v>
      </c>
      <c r="D76" s="69"/>
      <c r="E76" s="69"/>
      <c r="F76" s="69"/>
      <c r="G76" s="69"/>
      <c r="H76" s="69"/>
      <c r="I76" s="69"/>
      <c r="J76" s="69"/>
      <c r="K76" s="69"/>
      <c r="L76" s="69"/>
      <c r="M76" s="69"/>
      <c r="N76" s="69"/>
      <c r="O76" s="69"/>
      <c r="P76" s="69"/>
      <c r="Q76" s="69"/>
      <c r="R76" s="107" t="s">
        <v>75</v>
      </c>
      <c r="S76" s="69"/>
      <c r="T76" s="69"/>
      <c r="U76" s="69"/>
      <c r="V76" s="69"/>
      <c r="W76" s="69"/>
      <c r="X76" s="69"/>
      <c r="Y76" s="69"/>
      <c r="Z76" s="69"/>
      <c r="AA76" s="69"/>
      <c r="AB76" s="69"/>
      <c r="AC76" s="69"/>
      <c r="AD76" s="69"/>
      <c r="AE76" s="69"/>
      <c r="AI76" s="132"/>
    </row>
    <row r="77" spans="2:35" ht="13.5" customHeight="1">
      <c r="B77" s="69"/>
      <c r="C77" s="70" t="s">
        <v>76</v>
      </c>
      <c r="D77" s="48"/>
      <c r="E77" s="48"/>
      <c r="F77" s="48"/>
      <c r="G77" s="48"/>
      <c r="H77" s="48"/>
      <c r="I77" s="48"/>
      <c r="J77" s="48"/>
      <c r="K77" s="48"/>
      <c r="L77" s="48"/>
      <c r="M77" s="48"/>
      <c r="N77" s="48"/>
      <c r="O77" s="69"/>
      <c r="P77" s="69"/>
      <c r="Q77" s="69"/>
      <c r="R77" s="107" t="s">
        <v>355</v>
      </c>
      <c r="S77" s="69"/>
      <c r="T77" s="69"/>
      <c r="U77" s="69"/>
      <c r="V77" s="69"/>
      <c r="W77" s="69"/>
      <c r="X77" s="69"/>
      <c r="Y77" s="69"/>
      <c r="Z77" s="69"/>
      <c r="AA77" s="69"/>
      <c r="AB77" s="69"/>
      <c r="AC77" s="69"/>
      <c r="AD77" s="69"/>
      <c r="AE77" s="69"/>
      <c r="AI77" s="132"/>
    </row>
    <row r="78" spans="2:35" ht="13.5" customHeight="1">
      <c r="B78" s="69"/>
      <c r="C78" s="70"/>
      <c r="D78" s="48"/>
      <c r="E78" s="48"/>
      <c r="F78" s="48"/>
      <c r="G78" s="48"/>
      <c r="H78" s="48"/>
      <c r="I78" s="48"/>
      <c r="J78" s="48"/>
      <c r="K78" s="48"/>
      <c r="L78" s="48"/>
      <c r="M78" s="48"/>
      <c r="N78" s="48"/>
      <c r="O78" s="69"/>
      <c r="P78" s="69"/>
      <c r="Q78" s="69"/>
      <c r="R78" s="107" t="s">
        <v>356</v>
      </c>
      <c r="S78" s="69"/>
      <c r="T78" s="69"/>
      <c r="U78" s="69"/>
      <c r="V78" s="69"/>
      <c r="W78" s="69"/>
      <c r="X78" s="69"/>
      <c r="Y78" s="69"/>
      <c r="Z78" s="69"/>
      <c r="AA78" s="69"/>
      <c r="AB78" s="69"/>
      <c r="AC78" s="69"/>
      <c r="AD78" s="69"/>
      <c r="AE78" s="69"/>
      <c r="AI78" s="132"/>
    </row>
    <row r="79" spans="2:35" ht="13.5" customHeight="1">
      <c r="B79" s="69"/>
      <c r="C79" s="70"/>
      <c r="D79" s="48"/>
      <c r="E79" s="48"/>
      <c r="F79" s="48"/>
      <c r="G79" s="48"/>
      <c r="H79" s="48"/>
      <c r="I79" s="48"/>
      <c r="J79" s="48"/>
      <c r="K79" s="48"/>
      <c r="L79" s="48"/>
      <c r="M79" s="48"/>
      <c r="N79" s="48"/>
      <c r="O79" s="69"/>
      <c r="P79" s="69"/>
      <c r="Q79" s="69"/>
      <c r="R79" s="107" t="s">
        <v>357</v>
      </c>
      <c r="S79" s="69"/>
      <c r="T79" s="69"/>
      <c r="U79" s="69"/>
      <c r="V79" s="69"/>
      <c r="W79" s="69"/>
      <c r="X79" s="69"/>
      <c r="Y79" s="69"/>
      <c r="Z79" s="69"/>
      <c r="AA79" s="69"/>
      <c r="AB79" s="69"/>
      <c r="AC79" s="69"/>
      <c r="AD79" s="69"/>
      <c r="AE79" s="69"/>
      <c r="AI79" s="132"/>
    </row>
    <row r="80" spans="2:35" ht="13.5" customHeight="1">
      <c r="B80" s="69"/>
      <c r="C80" s="70"/>
      <c r="D80" s="48"/>
      <c r="E80" s="48"/>
      <c r="F80" s="48"/>
      <c r="G80" s="48"/>
      <c r="H80" s="48"/>
      <c r="I80" s="48"/>
      <c r="J80" s="48"/>
      <c r="K80" s="48"/>
      <c r="L80" s="48"/>
      <c r="M80" s="48"/>
      <c r="N80" s="48"/>
      <c r="O80" s="69"/>
      <c r="P80" s="69"/>
      <c r="Q80" s="69"/>
      <c r="R80" s="107" t="s">
        <v>358</v>
      </c>
      <c r="S80" s="69"/>
      <c r="T80" s="69"/>
      <c r="U80" s="69"/>
      <c r="V80" s="69"/>
      <c r="W80" s="69"/>
      <c r="X80" s="69"/>
      <c r="Y80" s="69"/>
      <c r="Z80" s="69"/>
      <c r="AA80" s="69"/>
      <c r="AB80" s="69"/>
      <c r="AC80" s="69"/>
      <c r="AD80" s="69"/>
      <c r="AE80" s="69"/>
      <c r="AI80" s="132"/>
    </row>
    <row r="81" spans="1:35" ht="13.5" customHeight="1">
      <c r="B81" s="69"/>
      <c r="C81" s="70"/>
      <c r="D81" s="48"/>
      <c r="E81" s="48"/>
      <c r="F81" s="48"/>
      <c r="G81" s="48"/>
      <c r="H81" s="48"/>
      <c r="I81" s="48"/>
      <c r="J81" s="48"/>
      <c r="K81" s="48"/>
      <c r="L81" s="48"/>
      <c r="M81" s="48"/>
      <c r="N81" s="48"/>
      <c r="O81" s="69"/>
      <c r="P81" s="69"/>
      <c r="Q81" s="69"/>
      <c r="R81" s="107" t="s">
        <v>359</v>
      </c>
      <c r="S81" s="69"/>
      <c r="T81" s="69"/>
      <c r="U81" s="69"/>
      <c r="V81" s="69"/>
      <c r="W81" s="69"/>
      <c r="X81" s="69"/>
      <c r="Y81" s="69"/>
      <c r="Z81" s="69"/>
      <c r="AA81" s="69"/>
      <c r="AB81" s="69"/>
      <c r="AC81" s="69"/>
      <c r="AD81" s="69"/>
      <c r="AE81" s="69"/>
      <c r="AI81" s="132"/>
    </row>
    <row r="82" spans="1:35" ht="13.5" customHeight="1">
      <c r="B82" s="69"/>
      <c r="C82" s="70"/>
      <c r="D82" s="48"/>
      <c r="E82" s="48"/>
      <c r="F82" s="48"/>
      <c r="G82" s="48"/>
      <c r="H82" s="48"/>
      <c r="I82" s="48"/>
      <c r="J82" s="48"/>
      <c r="K82" s="48"/>
      <c r="L82" s="48"/>
      <c r="M82" s="48"/>
      <c r="N82" s="48"/>
      <c r="O82" s="69"/>
      <c r="P82" s="69"/>
      <c r="Q82" s="69"/>
      <c r="R82" s="107" t="s">
        <v>360</v>
      </c>
      <c r="S82" s="69"/>
      <c r="T82" s="69"/>
      <c r="U82" s="69"/>
      <c r="V82" s="69"/>
      <c r="W82" s="69"/>
      <c r="X82" s="69"/>
      <c r="Y82" s="69"/>
      <c r="Z82" s="69"/>
      <c r="AA82" s="69"/>
      <c r="AB82" s="69"/>
      <c r="AC82" s="69"/>
      <c r="AD82" s="69"/>
      <c r="AE82" s="69"/>
      <c r="AI82" s="132"/>
    </row>
    <row r="83" spans="1:35" ht="13.5" customHeight="1">
      <c r="B83" s="69"/>
      <c r="C83" s="70"/>
      <c r="D83" s="48"/>
      <c r="E83" s="48"/>
      <c r="F83" s="48"/>
      <c r="G83" s="48"/>
      <c r="H83" s="48"/>
      <c r="I83" s="48"/>
      <c r="J83" s="48"/>
      <c r="K83" s="48"/>
      <c r="L83" s="48"/>
      <c r="M83" s="48"/>
      <c r="N83" s="48"/>
      <c r="O83" s="69"/>
      <c r="P83" s="69"/>
      <c r="Q83" s="69"/>
      <c r="R83" s="107" t="s">
        <v>361</v>
      </c>
      <c r="S83" s="69"/>
      <c r="T83" s="69"/>
      <c r="U83" s="69"/>
      <c r="V83" s="69"/>
      <c r="W83" s="69"/>
      <c r="X83" s="69"/>
      <c r="Y83" s="69"/>
      <c r="Z83" s="69"/>
      <c r="AA83" s="69"/>
      <c r="AB83" s="69"/>
      <c r="AC83" s="69"/>
      <c r="AD83" s="69"/>
      <c r="AE83" s="69"/>
      <c r="AI83" s="132"/>
    </row>
    <row r="84" spans="1:35" ht="13.5" customHeight="1">
      <c r="B84" s="69"/>
      <c r="C84" s="48"/>
      <c r="D84" s="48"/>
      <c r="E84" s="48"/>
      <c r="F84" s="48"/>
      <c r="G84" s="48"/>
      <c r="H84" s="48"/>
      <c r="I84" s="48"/>
      <c r="J84" s="48"/>
      <c r="K84" s="48"/>
      <c r="L84" s="48"/>
      <c r="M84" s="48"/>
      <c r="N84" s="48"/>
      <c r="O84" s="69"/>
      <c r="P84" s="69"/>
      <c r="Q84" s="69"/>
      <c r="R84" s="107" t="s">
        <v>362</v>
      </c>
      <c r="S84" s="69"/>
      <c r="T84" s="69"/>
      <c r="U84" s="69"/>
      <c r="V84" s="69"/>
      <c r="W84" s="69"/>
      <c r="X84" s="69"/>
      <c r="Y84" s="69"/>
      <c r="Z84" s="69"/>
      <c r="AA84" s="69"/>
      <c r="AB84" s="69"/>
      <c r="AC84" s="69"/>
      <c r="AD84" s="69"/>
      <c r="AE84" s="69"/>
      <c r="AI84" s="132"/>
    </row>
    <row r="85" spans="1:35" ht="13.5" customHeight="1">
      <c r="B85" s="69"/>
      <c r="C85" s="48"/>
      <c r="D85" s="48"/>
      <c r="E85" s="48"/>
      <c r="F85" s="48"/>
      <c r="G85" s="48"/>
      <c r="H85" s="48"/>
      <c r="I85" s="48"/>
      <c r="J85" s="48"/>
      <c r="K85" s="48"/>
      <c r="L85" s="48"/>
      <c r="M85" s="48"/>
      <c r="N85" s="48"/>
      <c r="O85" s="69"/>
      <c r="P85" s="69"/>
      <c r="Q85" s="69"/>
      <c r="R85" s="107"/>
      <c r="S85" s="69"/>
      <c r="T85" s="69"/>
      <c r="U85" s="69"/>
      <c r="V85" s="69"/>
      <c r="W85" s="69"/>
      <c r="X85" s="69"/>
      <c r="Y85" s="69"/>
      <c r="Z85" s="69"/>
      <c r="AA85" s="69"/>
      <c r="AB85" s="69"/>
      <c r="AC85" s="69"/>
      <c r="AD85" s="69"/>
      <c r="AE85" s="69"/>
      <c r="AI85" s="132"/>
    </row>
    <row r="86" spans="1:35" ht="13.5" customHeight="1">
      <c r="B86" s="69"/>
      <c r="C86" s="48"/>
      <c r="D86" s="48"/>
      <c r="E86" s="48"/>
      <c r="F86" s="48"/>
      <c r="G86" s="48"/>
      <c r="H86" s="48"/>
      <c r="I86" s="48"/>
      <c r="J86" s="48"/>
      <c r="K86" s="48"/>
      <c r="L86" s="48"/>
      <c r="M86" s="48"/>
      <c r="N86" s="48"/>
      <c r="O86" s="69"/>
      <c r="P86" s="69"/>
      <c r="Q86" s="69"/>
      <c r="R86" s="107"/>
      <c r="S86" s="69"/>
      <c r="T86" s="69"/>
      <c r="U86" s="69"/>
      <c r="V86" s="69"/>
      <c r="W86" s="69"/>
      <c r="X86" s="69"/>
      <c r="Y86" s="69"/>
      <c r="Z86" s="69"/>
      <c r="AA86" s="69"/>
      <c r="AB86" s="69"/>
      <c r="AC86" s="69"/>
      <c r="AD86" s="69"/>
      <c r="AE86" s="69"/>
      <c r="AI86" s="132"/>
    </row>
    <row r="87" spans="1:35" ht="18.75" customHeight="1">
      <c r="E87" s="39" t="s">
        <v>77</v>
      </c>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I87" s="132"/>
    </row>
    <row r="88" spans="1:35" ht="13.5" customHeight="1">
      <c r="A88" s="395" t="s">
        <v>24</v>
      </c>
      <c r="B88" s="396"/>
      <c r="C88" s="396"/>
      <c r="D88" s="397"/>
      <c r="E88" s="39"/>
      <c r="F88" s="39"/>
      <c r="G88" s="39"/>
      <c r="J88" s="398" t="s">
        <v>26</v>
      </c>
      <c r="K88" s="399"/>
      <c r="L88" s="399"/>
      <c r="M88" s="399"/>
      <c r="N88" s="399"/>
      <c r="R88" s="39"/>
      <c r="S88" s="39"/>
      <c r="T88" s="39"/>
      <c r="U88" s="39"/>
      <c r="V88" s="39"/>
      <c r="W88" s="39"/>
      <c r="X88" s="39"/>
      <c r="Y88" s="39"/>
      <c r="Z88" s="39"/>
      <c r="AA88" s="39"/>
      <c r="AB88" s="39"/>
      <c r="AC88" s="39"/>
      <c r="AD88" s="39"/>
      <c r="AE88" s="39"/>
      <c r="AI88" s="132"/>
    </row>
    <row r="89" spans="1:35" ht="13.5" customHeight="1">
      <c r="B89" s="39"/>
      <c r="C89" s="39"/>
      <c r="D89" s="39"/>
      <c r="E89" s="39"/>
      <c r="F89" s="39"/>
      <c r="G89" s="39"/>
      <c r="J89" s="399"/>
      <c r="K89" s="399"/>
      <c r="L89" s="399"/>
      <c r="M89" s="399"/>
      <c r="N89" s="399"/>
      <c r="R89" s="39"/>
      <c r="S89" s="39"/>
      <c r="T89" s="39"/>
      <c r="U89" s="39"/>
      <c r="V89" s="39"/>
      <c r="W89" s="39"/>
      <c r="X89" s="39"/>
      <c r="Y89" s="356" t="s">
        <v>27</v>
      </c>
      <c r="Z89" s="357"/>
      <c r="AA89" s="129"/>
      <c r="AB89" s="130"/>
      <c r="AC89" s="40"/>
      <c r="AD89" s="40"/>
      <c r="AE89" s="41"/>
      <c r="AI89" s="132"/>
    </row>
    <row r="90" spans="1:35" ht="13.5" customHeight="1">
      <c r="B90" s="39"/>
      <c r="C90" s="39"/>
      <c r="D90" s="400" t="str">
        <f>作業員の選択!$G$12</f>
        <v>越路中学校電気設備工事</v>
      </c>
      <c r="E90" s="401"/>
      <c r="F90" s="401"/>
      <c r="G90" s="401"/>
      <c r="H90" s="401"/>
      <c r="I90" s="401"/>
      <c r="J90" s="108" t="s">
        <v>389</v>
      </c>
      <c r="K90" s="403">
        <f ca="1">IF(作業員の選択!$G$17="",TODAY(),作業員の選択!$G$17)</f>
        <v>45056</v>
      </c>
      <c r="L90" s="403"/>
      <c r="M90" s="403"/>
      <c r="N90" s="39" t="s">
        <v>390</v>
      </c>
      <c r="O90" s="39"/>
      <c r="P90" s="39"/>
      <c r="Q90" s="39"/>
      <c r="R90" s="39"/>
      <c r="S90" s="39"/>
      <c r="T90" s="39"/>
      <c r="U90" s="39"/>
      <c r="V90" s="39"/>
      <c r="W90" s="39"/>
      <c r="X90" s="39"/>
      <c r="Y90" s="71" t="s">
        <v>28</v>
      </c>
      <c r="Z90" s="72"/>
      <c r="AA90" s="55"/>
      <c r="AB90" s="56"/>
      <c r="AC90" s="42"/>
      <c r="AD90" s="42"/>
      <c r="AE90" s="43"/>
      <c r="AI90" s="132"/>
    </row>
    <row r="91" spans="1:35" ht="13.5" customHeight="1">
      <c r="A91" s="73" t="s">
        <v>17</v>
      </c>
      <c r="B91" s="73"/>
      <c r="C91" s="73"/>
      <c r="D91" s="402"/>
      <c r="E91" s="402"/>
      <c r="F91" s="402"/>
      <c r="G91" s="402"/>
      <c r="H91" s="402"/>
      <c r="I91" s="402"/>
      <c r="J91" s="44"/>
      <c r="K91" s="74"/>
      <c r="L91" s="74"/>
      <c r="M91" s="74"/>
      <c r="N91" s="39"/>
      <c r="O91" s="39"/>
      <c r="P91" s="39"/>
      <c r="V91" s="39"/>
      <c r="W91" s="39"/>
      <c r="X91" s="39"/>
      <c r="Y91" s="39"/>
      <c r="Z91" s="39"/>
      <c r="AA91" s="39"/>
      <c r="AB91" s="39"/>
      <c r="AC91" s="39"/>
      <c r="AD91" s="39"/>
      <c r="AE91" s="39"/>
      <c r="AF91" s="406" t="str">
        <f>IF(作業員の選択!$G$20="","令和  年  月  日",作業員の選択!$G$20)</f>
        <v>令和  年  月  日</v>
      </c>
      <c r="AG91" s="406"/>
      <c r="AH91" s="406"/>
      <c r="AI91" s="132"/>
    </row>
    <row r="92" spans="1:35" ht="13.5" customHeight="1">
      <c r="B92" s="39"/>
      <c r="C92" s="39"/>
      <c r="D92" s="407" t="str">
        <f>作業員の選択!$G$15</f>
        <v>白井　太郎</v>
      </c>
      <c r="E92" s="407"/>
      <c r="F92" s="407"/>
      <c r="G92" s="409" t="s">
        <v>29</v>
      </c>
      <c r="H92" s="45"/>
      <c r="I92" s="122"/>
      <c r="J92" s="39"/>
      <c r="K92" s="39"/>
      <c r="L92" s="39"/>
      <c r="M92" s="39"/>
      <c r="N92" s="39"/>
      <c r="O92" s="411" t="s">
        <v>32</v>
      </c>
      <c r="P92" s="411"/>
      <c r="Q92" s="412" t="str">
        <f>作業員の選択!$G$23</f>
        <v>大手ゼネコン株式会社</v>
      </c>
      <c r="R92" s="412"/>
      <c r="S92" s="412"/>
      <c r="T92" s="412"/>
      <c r="U92" s="412"/>
      <c r="V92" s="39"/>
      <c r="W92" s="39"/>
      <c r="X92" s="39"/>
      <c r="Y92" s="39"/>
      <c r="Z92" s="39"/>
      <c r="AB92" s="108" t="s">
        <v>15</v>
      </c>
      <c r="AC92" s="47" t="str">
        <f>作業員の選択!$E$26</f>
        <v>二</v>
      </c>
      <c r="AD92" s="46" t="s">
        <v>163</v>
      </c>
      <c r="AE92" s="412" t="str">
        <f>作業員の選択!$G$26</f>
        <v>シライ電設株式会社</v>
      </c>
      <c r="AF92" s="412"/>
      <c r="AG92" s="412"/>
      <c r="AI92" s="132"/>
    </row>
    <row r="93" spans="1:35" ht="13.5" customHeight="1">
      <c r="A93" s="404" t="s">
        <v>30</v>
      </c>
      <c r="B93" s="404"/>
      <c r="C93" s="404"/>
      <c r="D93" s="408"/>
      <c r="E93" s="408"/>
      <c r="F93" s="408"/>
      <c r="G93" s="410"/>
      <c r="H93" s="122"/>
      <c r="I93" s="131" t="s">
        <v>31</v>
      </c>
      <c r="J93" s="39"/>
      <c r="K93" s="39"/>
      <c r="L93" s="39"/>
      <c r="O93" s="414" t="s">
        <v>34</v>
      </c>
      <c r="P93" s="414"/>
      <c r="Q93" s="413"/>
      <c r="R93" s="413"/>
      <c r="S93" s="413"/>
      <c r="T93" s="413"/>
      <c r="U93" s="413"/>
      <c r="V93" s="49" t="s">
        <v>9</v>
      </c>
      <c r="AC93" s="415" t="s">
        <v>36</v>
      </c>
      <c r="AD93" s="415"/>
      <c r="AE93" s="413"/>
      <c r="AF93" s="413"/>
      <c r="AG93" s="413"/>
      <c r="AH93" s="49" t="s">
        <v>9</v>
      </c>
      <c r="AI93" s="132"/>
    </row>
    <row r="94" spans="1:35" ht="13.5" customHeight="1">
      <c r="B94" s="39"/>
      <c r="C94" s="39"/>
      <c r="D94" s="39"/>
      <c r="E94" s="39"/>
      <c r="F94" s="39"/>
      <c r="G94" s="39"/>
      <c r="H94" s="39"/>
      <c r="I94" s="131" t="s">
        <v>33</v>
      </c>
      <c r="J94" s="39"/>
      <c r="K94" s="39"/>
      <c r="L94" s="39"/>
      <c r="O94" s="69"/>
      <c r="P94" s="69"/>
      <c r="Q94" s="133"/>
      <c r="R94" s="133"/>
      <c r="U94" s="123" t="s">
        <v>364</v>
      </c>
      <c r="V94" s="124" t="str">
        <f>IF(作業員の選択!$M$23="","",IF(作業員の選択!$M$23="有","○",IF(作業員の選択!$M$23="無","")))</f>
        <v/>
      </c>
      <c r="W94" s="124" t="str">
        <f>IF(作業員の選択!$M$23="","",IF(作業員の選択!$M$23="有","",IF(作業員の選択!$M$23="無","○")))</f>
        <v/>
      </c>
      <c r="X94" s="38" t="s">
        <v>366</v>
      </c>
      <c r="AB94" s="39"/>
      <c r="AE94" s="123" t="s">
        <v>364</v>
      </c>
      <c r="AF94" s="124" t="str">
        <f>IF(作業員の選択!$M$26="","",IF(作業員の選択!$M$26="有","○",IF(作業員の選択!$M$26="無","")))</f>
        <v>○</v>
      </c>
      <c r="AG94" s="124" t="str">
        <f>IF(作業員の選択!$M$26="","",IF(作業員の選択!$M$26="有","",IF(作業員の選択!$M$26="無","○")))</f>
        <v/>
      </c>
      <c r="AH94" s="122" t="s">
        <v>365</v>
      </c>
      <c r="AI94" s="132"/>
    </row>
    <row r="95" spans="1:35" ht="13.5" customHeight="1">
      <c r="B95" s="39"/>
      <c r="C95" s="39"/>
      <c r="D95" s="39"/>
      <c r="E95" s="39"/>
      <c r="F95" s="39"/>
      <c r="G95" s="39"/>
      <c r="H95" s="39"/>
      <c r="I95" s="39"/>
      <c r="J95" s="39"/>
      <c r="K95" s="39"/>
      <c r="L95" s="39"/>
      <c r="M95" s="39"/>
      <c r="N95" s="39"/>
      <c r="AI95" s="132"/>
    </row>
    <row r="96" spans="1:35" ht="13.5" customHeight="1">
      <c r="B96" s="332" t="s">
        <v>38</v>
      </c>
      <c r="C96" s="333" t="s">
        <v>78</v>
      </c>
      <c r="D96" s="334"/>
      <c r="E96" s="335"/>
      <c r="F96" s="336" t="s">
        <v>354</v>
      </c>
      <c r="G96" s="50"/>
      <c r="H96" s="339" t="s">
        <v>40</v>
      </c>
      <c r="I96" s="340"/>
      <c r="J96" s="343" t="s">
        <v>41</v>
      </c>
      <c r="K96" s="345" t="s">
        <v>42</v>
      </c>
      <c r="L96" s="347" t="s">
        <v>43</v>
      </c>
      <c r="M96" s="348"/>
      <c r="N96" s="348"/>
      <c r="O96" s="349"/>
      <c r="P96" s="353" t="s">
        <v>44</v>
      </c>
      <c r="Q96" s="354"/>
      <c r="R96" s="355"/>
      <c r="S96" s="51" t="s">
        <v>45</v>
      </c>
      <c r="T96" s="356" t="s">
        <v>46</v>
      </c>
      <c r="U96" s="357"/>
      <c r="V96" s="358" t="s">
        <v>47</v>
      </c>
      <c r="W96" s="359"/>
      <c r="X96" s="359"/>
      <c r="Y96" s="359"/>
      <c r="Z96" s="359"/>
      <c r="AA96" s="359"/>
      <c r="AB96" s="359"/>
      <c r="AC96" s="360"/>
      <c r="AD96" s="353" t="s">
        <v>48</v>
      </c>
      <c r="AE96" s="355"/>
      <c r="AF96" s="366" t="s">
        <v>367</v>
      </c>
      <c r="AG96" s="367"/>
      <c r="AH96" s="366" t="s">
        <v>386</v>
      </c>
      <c r="AI96" s="132"/>
    </row>
    <row r="97" spans="2:35" ht="13.5" customHeight="1">
      <c r="B97" s="245"/>
      <c r="C97" s="52"/>
      <c r="D97" s="53"/>
      <c r="E97" s="54"/>
      <c r="F97" s="337"/>
      <c r="G97" s="368" t="s">
        <v>353</v>
      </c>
      <c r="H97" s="341"/>
      <c r="I97" s="342"/>
      <c r="J97" s="344"/>
      <c r="K97" s="346"/>
      <c r="L97" s="350"/>
      <c r="M97" s="351"/>
      <c r="N97" s="351"/>
      <c r="O97" s="352"/>
      <c r="P97" s="364" t="s">
        <v>49</v>
      </c>
      <c r="Q97" s="369"/>
      <c r="R97" s="365"/>
      <c r="S97" s="370" t="s">
        <v>50</v>
      </c>
      <c r="T97" s="371" t="s">
        <v>51</v>
      </c>
      <c r="U97" s="372"/>
      <c r="V97" s="361"/>
      <c r="W97" s="362"/>
      <c r="X97" s="362"/>
      <c r="Y97" s="362"/>
      <c r="Z97" s="362"/>
      <c r="AA97" s="362"/>
      <c r="AB97" s="362"/>
      <c r="AC97" s="363"/>
      <c r="AD97" s="364"/>
      <c r="AE97" s="365"/>
      <c r="AF97" s="367"/>
      <c r="AG97" s="367"/>
      <c r="AH97" s="367"/>
      <c r="AI97" s="132"/>
    </row>
    <row r="98" spans="2:35" ht="13.5" customHeight="1">
      <c r="B98" s="368" t="s">
        <v>52</v>
      </c>
      <c r="C98" s="374" t="s">
        <v>53</v>
      </c>
      <c r="D98" s="375"/>
      <c r="E98" s="376"/>
      <c r="F98" s="337"/>
      <c r="G98" s="368"/>
      <c r="H98" s="341" t="s">
        <v>54</v>
      </c>
      <c r="I98" s="342"/>
      <c r="J98" s="344" t="s">
        <v>55</v>
      </c>
      <c r="K98" s="380" t="s">
        <v>56</v>
      </c>
      <c r="L98" s="381" t="s">
        <v>43</v>
      </c>
      <c r="M98" s="382"/>
      <c r="N98" s="382"/>
      <c r="O98" s="383"/>
      <c r="P98" s="387" t="s">
        <v>57</v>
      </c>
      <c r="Q98" s="388"/>
      <c r="R98" s="389"/>
      <c r="S98" s="370"/>
      <c r="T98" s="387" t="s">
        <v>58</v>
      </c>
      <c r="U98" s="389"/>
      <c r="V98" s="387" t="s">
        <v>59</v>
      </c>
      <c r="W98" s="389"/>
      <c r="X98" s="387" t="s">
        <v>60</v>
      </c>
      <c r="Y98" s="388"/>
      <c r="Z98" s="388"/>
      <c r="AA98" s="389"/>
      <c r="AB98" s="387" t="s">
        <v>61</v>
      </c>
      <c r="AC98" s="389"/>
      <c r="AD98" s="393" t="s">
        <v>62</v>
      </c>
      <c r="AE98" s="394"/>
      <c r="AF98" s="367"/>
      <c r="AG98" s="367"/>
      <c r="AH98" s="367"/>
      <c r="AI98" s="132"/>
    </row>
    <row r="99" spans="2:35" ht="13.5" customHeight="1">
      <c r="B99" s="373"/>
      <c r="C99" s="55"/>
      <c r="D99" s="56"/>
      <c r="E99" s="57"/>
      <c r="F99" s="338"/>
      <c r="G99" s="58"/>
      <c r="H99" s="377"/>
      <c r="I99" s="378"/>
      <c r="J99" s="379"/>
      <c r="K99" s="373"/>
      <c r="L99" s="384"/>
      <c r="M99" s="385"/>
      <c r="N99" s="385"/>
      <c r="O99" s="386"/>
      <c r="P99" s="390"/>
      <c r="Q99" s="391"/>
      <c r="R99" s="392"/>
      <c r="S99" s="59" t="s">
        <v>63</v>
      </c>
      <c r="T99" s="390"/>
      <c r="U99" s="392"/>
      <c r="V99" s="390" t="s">
        <v>64</v>
      </c>
      <c r="W99" s="392"/>
      <c r="X99" s="390"/>
      <c r="Y99" s="391"/>
      <c r="Z99" s="391"/>
      <c r="AA99" s="392"/>
      <c r="AB99" s="390"/>
      <c r="AC99" s="392"/>
      <c r="AD99" s="393" t="s">
        <v>65</v>
      </c>
      <c r="AE99" s="394"/>
      <c r="AF99" s="367"/>
      <c r="AG99" s="367"/>
      <c r="AH99" s="367"/>
      <c r="AI99" s="132"/>
    </row>
    <row r="100" spans="2:35" ht="9" customHeight="1">
      <c r="B100" s="60"/>
      <c r="C100" s="283" t="str">
        <f>IF(作業員の選択!$C$21="","",VLOOKUP(作業員の選択!$C$21,基本データ!$A$11:$AN$50,2,FALSE))</f>
        <v>あおやぎ　いちろう</v>
      </c>
      <c r="D100" s="284"/>
      <c r="E100" s="285"/>
      <c r="F100" s="61"/>
      <c r="G100" s="289"/>
      <c r="H100" s="290">
        <f>IF(作業員の選択!$C$21="","　　年　月　日",VLOOKUP(作業員の選択!$C$21,基本データ!$A$11:$AQ$50,5,FALSE))</f>
        <v>35968</v>
      </c>
      <c r="I100" s="291"/>
      <c r="J100" s="296">
        <f>IF(作業員の選択!$C$21="","　　年　月　日",VLOOKUP(作業員の選択!$C$21,基本データ!$A$11:$AQ$50,4,FALSE))</f>
        <v>29535</v>
      </c>
      <c r="K100" s="145" t="str">
        <f>IF(作業員の選択!$C$21="","",VLOOKUP(作業員の選択!$C$21,基本データ!$A$11:$AN$50,6,FALSE))</f>
        <v>長岡市小国町2-1</v>
      </c>
      <c r="L100" s="267" t="s">
        <v>43</v>
      </c>
      <c r="M100" s="268"/>
      <c r="N100" s="299" t="str">
        <f>IF(作業員の選択!$C$21="","",VLOOKUP(作業員の選択!$C$21,基本データ!$A$11:$AN$50,7,FALSE))</f>
        <v>0258-11-0011</v>
      </c>
      <c r="O100" s="300"/>
      <c r="P100" s="310">
        <f>IF(作業員の選択!$C$21="","",VLOOKUP(作業員の選択!$C$21,基本データ!$A$11:$AN$50,10,FALSE))</f>
        <v>44596</v>
      </c>
      <c r="Q100" s="426"/>
      <c r="R100" s="311"/>
      <c r="S100" s="62"/>
      <c r="T100" s="310">
        <f>IF(作業員の選択!$C$21="","　　年　月　日",VLOOKUP(作業員の選択!$C$21,基本データ!$A$11:$AQ$50,32,FALSE))</f>
        <v>44631</v>
      </c>
      <c r="U100" s="311"/>
      <c r="V100" s="316" t="str">
        <f>IF(作業員の選択!$C$21="","",VLOOKUP(作業員の選択!$C$21,基本データ!$A$11:$AN$50,14,FALSE))</f>
        <v>小型車両系建設機械</v>
      </c>
      <c r="W100" s="317"/>
      <c r="X100" s="316" t="str">
        <f>IF(作業員の選択!$C$21="","",VLOOKUP(作業員の選択!$C$21,基本データ!$A$11:$AN$50,20,FALSE))</f>
        <v>小型移動式クレーン(5t未満)</v>
      </c>
      <c r="Y100" s="318"/>
      <c r="Z100" s="318"/>
      <c r="AA100" s="317"/>
      <c r="AB100" s="316" t="str">
        <f>IF(作業員の選択!$C$21="","",VLOOKUP(作業員の選択!$C$21,基本データ!$A$11:$AN$50,26,FALSE))</f>
        <v>第2種電気工事士</v>
      </c>
      <c r="AC100" s="317"/>
      <c r="AD100" s="290" t="s">
        <v>66</v>
      </c>
      <c r="AE100" s="291"/>
      <c r="AF100" s="240" t="str">
        <f>IF(作業員の選択!$C$21="","",VLOOKUP(作業員の選択!$C$21,基本データ!$A$11:$AN$50,35,FALSE))</f>
        <v>協会けんぽ</v>
      </c>
      <c r="AG100" s="240">
        <f>IF(作業員の選択!$C$21="","",VLOOKUP(作業員の選択!$C$21,基本データ!$A$11:$AN$50,36,FALSE))</f>
        <v>11</v>
      </c>
      <c r="AH100" s="234" t="str">
        <f>IF(作業員の選択!$C$21="","",IF(VLOOKUP(作業員の選択!$C$21,基本データ!$A$11:$AO$60,41,FALSE)="有","○",IF(VLOOKUP(作業員の選択!$C$21,基本データ!$A$11:$AO$60,41,FALSE)="","","")))</f>
        <v>○</v>
      </c>
    </row>
    <row r="101" spans="2:35" ht="9" customHeight="1">
      <c r="B101" s="112"/>
      <c r="C101" s="286"/>
      <c r="D101" s="287"/>
      <c r="E101" s="288"/>
      <c r="F101" s="113"/>
      <c r="G101" s="256"/>
      <c r="H101" s="292"/>
      <c r="I101" s="293"/>
      <c r="J101" s="297"/>
      <c r="K101" s="158"/>
      <c r="L101" s="137"/>
      <c r="M101" s="138"/>
      <c r="N101" s="138"/>
      <c r="O101" s="139"/>
      <c r="P101" s="312"/>
      <c r="Q101" s="403"/>
      <c r="R101" s="313"/>
      <c r="S101" s="117"/>
      <c r="T101" s="312"/>
      <c r="U101" s="313"/>
      <c r="V101" s="237" t="str">
        <f>IF(作業員の選択!$C$21="","",VLOOKUP(作業員の選択!$C$21,基本データ!$A$11:$AN$50,15,FALSE))</f>
        <v>低圧電気取扱業務</v>
      </c>
      <c r="W101" s="238"/>
      <c r="X101" s="237" t="str">
        <f>IF(作業員の選択!$C$21="","",VLOOKUP(作業員の選択!$C$21,基本データ!$A$11:$AN$50,21,FALSE))</f>
        <v>玉掛作業者(1t以上)</v>
      </c>
      <c r="Y101" s="239"/>
      <c r="Z101" s="239"/>
      <c r="AA101" s="238"/>
      <c r="AB101" s="237" t="str">
        <f>IF(作業員の選択!$C$21="","",VLOOKUP(作業員の選択!$C$21,基本データ!$A$11:$AN$50,27,FALSE))</f>
        <v>有線ﾃﾚﾋﾞｼﾞｮﾝ放送技術者</v>
      </c>
      <c r="AC101" s="238"/>
      <c r="AD101" s="292"/>
      <c r="AE101" s="293"/>
      <c r="AF101" s="241" t="str">
        <f>IF(作業員の選択!$C$11="","",VLOOKUP(作業員の選択!$C$11,基本データ!$A$11:$AN$50,25,FALSE))</f>
        <v>ショベルローダー(1t以上)</v>
      </c>
      <c r="AG101" s="241" t="str">
        <f>IF(作業員の選択!$C$11="","",VLOOKUP(作業員の選択!$C$11,基本データ!$A$11:$AN$50,25,FALSE))</f>
        <v>ショベルローダー(1t以上)</v>
      </c>
      <c r="AH101" s="235"/>
    </row>
    <row r="102" spans="2:35" ht="9" customHeight="1">
      <c r="B102" s="370">
        <v>11</v>
      </c>
      <c r="C102" s="246" t="str">
        <f>IF(作業員の選択!$C$21="","",VLOOKUP(作業員の選択!$C$21,基本データ!$A$11:$AN$50,1,FALSE))</f>
        <v>青柳　一郎</v>
      </c>
      <c r="D102" s="247"/>
      <c r="E102" s="248"/>
      <c r="F102" s="255" t="str">
        <f>IF(作業員の選択!$C$21="","",VLOOKUP(作業員の選択!$C$21,基本データ!$A$11:$AN$50,3,FALSE))</f>
        <v>電工</v>
      </c>
      <c r="G102" s="256"/>
      <c r="H102" s="294"/>
      <c r="I102" s="295"/>
      <c r="J102" s="298"/>
      <c r="K102" s="147"/>
      <c r="L102" s="100"/>
      <c r="M102" s="101"/>
      <c r="N102" s="101"/>
      <c r="O102" s="102"/>
      <c r="P102" s="314"/>
      <c r="Q102" s="427"/>
      <c r="R102" s="315"/>
      <c r="S102" s="255" t="str">
        <f>IF(作業員の選択!$C$21="","",VLOOKUP(作業員の選択!$C$21,基本データ!$A$11:$AN$50,13,FALSE))</f>
        <v>AB</v>
      </c>
      <c r="T102" s="314"/>
      <c r="U102" s="315"/>
      <c r="V102" s="237" t="str">
        <f>IF(作業員の選択!$C$21="","",VLOOKUP(作業員の選択!$C$21,基本データ!$A$11:$AN$50,16,FALSE))</f>
        <v>研削といし</v>
      </c>
      <c r="W102" s="238"/>
      <c r="X102" s="237" t="str">
        <f>IF(作業員の選択!$C$21="","",VLOOKUP(作業員の選択!$C$21,基本データ!$A$11:$AN$50,22,FALSE))</f>
        <v>高所作業車(10m以上)</v>
      </c>
      <c r="Y102" s="239"/>
      <c r="Z102" s="239"/>
      <c r="AA102" s="238"/>
      <c r="AB102" s="237" t="str">
        <f>IF(作業員の選択!$C$21="","",VLOOKUP(作業員の選択!$C$21,基本データ!$A$11:$AN$50,28,FALSE))</f>
        <v>大型自動車</v>
      </c>
      <c r="AC102" s="238"/>
      <c r="AD102" s="294"/>
      <c r="AE102" s="295"/>
      <c r="AF102" s="240" t="str">
        <f>IF(作業員の選択!$C$21="","",VLOOKUP(作業員の選択!$C$21,基本データ!$A$11:$AN$50,37,FALSE))</f>
        <v>国民年金</v>
      </c>
      <c r="AG102" s="240" t="s">
        <v>372</v>
      </c>
      <c r="AH102" s="236"/>
    </row>
    <row r="103" spans="2:35" ht="9" customHeight="1">
      <c r="B103" s="370"/>
      <c r="C103" s="249"/>
      <c r="D103" s="250"/>
      <c r="E103" s="251"/>
      <c r="F103" s="255"/>
      <c r="G103" s="256"/>
      <c r="H103" s="258">
        <f ca="1">IF(作業員の選択!$C$21="","　　年",VLOOKUP(作業員の選択!$C$21,基本データ!$A$11:$AQ$50,43,FALSE))</f>
        <v>25</v>
      </c>
      <c r="I103" s="259"/>
      <c r="J103" s="265">
        <f ca="1">IF(作業員の選択!$C$21="","　歳",VLOOKUP(作業員の選択!$C$21,基本データ!$A$11:$AQ$50,42,FALSE))</f>
        <v>42</v>
      </c>
      <c r="K103" s="159" t="str">
        <f>IF(作業員の選択!$C$21="","",VLOOKUP(作業員の選択!$C$21,基本データ!$A$11:$AN$50,8,FALSE))</f>
        <v>同上</v>
      </c>
      <c r="L103" s="267" t="s">
        <v>43</v>
      </c>
      <c r="M103" s="268"/>
      <c r="N103" s="269">
        <f>IF(作業員の選択!$C$21="","",VLOOKUP(作業員の選択!$C$21,基本データ!$A$11:$AN$50,9,FALSE))</f>
        <v>0</v>
      </c>
      <c r="O103" s="423"/>
      <c r="P103" s="246">
        <f>IF(作業員の選択!$C$21="","",VLOOKUP(作業員の選択!$C$21,基本データ!$A$11:$AN$50,11,FALSE))</f>
        <v>121</v>
      </c>
      <c r="Q103" s="247" t="s">
        <v>68</v>
      </c>
      <c r="R103" s="248">
        <f>IF(作業員の選択!$C$21="","",VLOOKUP(作業員の選択!$C$21,基本データ!$A$11:$AN$50,12,FALSE))</f>
        <v>89</v>
      </c>
      <c r="S103" s="255"/>
      <c r="T103" s="246">
        <f>IF(作業員の選択!$C$21="","",VLOOKUP(作業員の選択!$C$21,基本データ!$A$11:$AQ$50,33,FALSE))</f>
        <v>511</v>
      </c>
      <c r="U103" s="247"/>
      <c r="V103" s="237" t="str">
        <f>IF(作業員の選択!$C$21="","",VLOOKUP(作業員の選択!$C$21,基本データ!$A$11:$AN$50,17,FALSE))</f>
        <v>さ</v>
      </c>
      <c r="W103" s="238"/>
      <c r="X103" s="237" t="str">
        <f>IF(作業員の選択!$C$21="","",VLOOKUP(作業員の選択!$C$21,基本データ!$A$11:$AN$50,23,FALSE))</f>
        <v>光接続技術講習</v>
      </c>
      <c r="Y103" s="239"/>
      <c r="Z103" s="239"/>
      <c r="AA103" s="238"/>
      <c r="AB103" s="237">
        <f>IF(作業員の選択!$C$21="","",VLOOKUP(作業員の選択!$C$21,基本データ!$A$11:$AN$50,29,FALSE))</f>
        <v>411</v>
      </c>
      <c r="AC103" s="238"/>
      <c r="AD103" s="419" t="s">
        <v>66</v>
      </c>
      <c r="AE103" s="420"/>
      <c r="AF103" s="241" t="str">
        <f>IF(作業員の選択!$C$11="","",VLOOKUP(作業員の選択!$C$11,基本データ!$A$11:$AN$50,25,FALSE))</f>
        <v>ショベルローダー(1t以上)</v>
      </c>
      <c r="AG103" s="241"/>
      <c r="AH103" s="234" t="str">
        <f>IF(作業員の選択!$C$21="","",IF(VLOOKUP(作業員の選択!$C$21,基本データ!$A$11:$AO$60,41,FALSE)="有","",IF(VLOOKUP(作業員の選択!$C$21,基本データ!$A$11:$AO$60,41,FALSE)="無","○","")))</f>
        <v/>
      </c>
    </row>
    <row r="104" spans="2:35" ht="9" customHeight="1">
      <c r="B104" s="125"/>
      <c r="C104" s="249"/>
      <c r="D104" s="250"/>
      <c r="E104" s="251"/>
      <c r="F104" s="126"/>
      <c r="G104" s="256"/>
      <c r="H104" s="260"/>
      <c r="I104" s="261"/>
      <c r="J104" s="424"/>
      <c r="K104" s="160"/>
      <c r="L104" s="161"/>
      <c r="M104" s="161"/>
      <c r="N104" s="161"/>
      <c r="O104" s="161"/>
      <c r="P104" s="249"/>
      <c r="Q104" s="250"/>
      <c r="R104" s="251"/>
      <c r="S104" s="126"/>
      <c r="T104" s="249"/>
      <c r="U104" s="251"/>
      <c r="V104" s="237">
        <f>IF(作業員の選択!$C$21="","",VLOOKUP(作業員の選択!$C$21,基本データ!$A$11:$AN$50,18,FALSE))</f>
        <v>11</v>
      </c>
      <c r="W104" s="238"/>
      <c r="X104" s="237">
        <f>IF(作業員の選択!$C$21="","",VLOOKUP(作業員の選択!$C$21,基本データ!$A$11:$AN$50,24,FALSE))</f>
        <v>161</v>
      </c>
      <c r="Y104" s="239"/>
      <c r="Z104" s="239"/>
      <c r="AA104" s="238"/>
      <c r="AB104" s="237">
        <f>IF(作業員の選択!$C$21="","",VLOOKUP(作業員の選択!$C$21,基本データ!$A$11:$AN$50,30,FALSE))</f>
        <v>461</v>
      </c>
      <c r="AC104" s="238"/>
      <c r="AD104" s="292"/>
      <c r="AE104" s="293"/>
      <c r="AF104" s="240" t="str">
        <f>IF(作業員の選択!$C$21="","",VLOOKUP(作業員の選択!$C$21,基本データ!$A$11:$AN$50,39,FALSE))</f>
        <v>適用除外</v>
      </c>
      <c r="AG104" s="240" t="str">
        <f>IF(作業員の選択!$C$21="","",IF($AF$104="適用除外","－",VLOOKUP(作業員の選択!$C$21,基本データ!$A$11:$AN$50,40,FALSE)))</f>
        <v>－</v>
      </c>
      <c r="AH104" s="235"/>
    </row>
    <row r="105" spans="2:35" ht="9" customHeight="1">
      <c r="B105" s="63"/>
      <c r="C105" s="252"/>
      <c r="D105" s="253"/>
      <c r="E105" s="254"/>
      <c r="F105" s="64"/>
      <c r="G105" s="257"/>
      <c r="H105" s="262"/>
      <c r="I105" s="263"/>
      <c r="J105" s="425"/>
      <c r="K105" s="149"/>
      <c r="L105" s="103"/>
      <c r="M105" s="104"/>
      <c r="N105" s="104"/>
      <c r="O105" s="105"/>
      <c r="P105" s="252"/>
      <c r="Q105" s="253"/>
      <c r="R105" s="254"/>
      <c r="S105" s="65"/>
      <c r="T105" s="252"/>
      <c r="U105" s="254"/>
      <c r="V105" s="242">
        <f>IF(作業員の選択!$C$21="","",VLOOKUP(作業員の選択!$C$21,基本データ!$A$11:$AN$50,19,FALSE))</f>
        <v>61</v>
      </c>
      <c r="W105" s="243"/>
      <c r="X105" s="242">
        <f>IF(作業員の選択!$C$21="","",VLOOKUP(作業員の選択!$C$21,基本データ!$A$11:$AN$50,25,FALSE))</f>
        <v>211</v>
      </c>
      <c r="Y105" s="244"/>
      <c r="Z105" s="244"/>
      <c r="AA105" s="243"/>
      <c r="AB105" s="242">
        <f>IF(作業員の選択!$C$21="","",VLOOKUP(作業員の選択!$C$21,基本データ!$A$11:$AN$50,31,FALSE))</f>
        <v>511</v>
      </c>
      <c r="AC105" s="243"/>
      <c r="AD105" s="421"/>
      <c r="AE105" s="422"/>
      <c r="AF105" s="241" t="str">
        <f>IF(作業員の選択!$C$11="","",VLOOKUP(作業員の選択!$C$11,基本データ!$A$11:$AN$50,25,FALSE))</f>
        <v>ショベルローダー(1t以上)</v>
      </c>
      <c r="AG105" s="241" t="str">
        <f>IF(作業員の選択!$C$11="","",VLOOKUP(作業員の選択!$C$11,基本データ!$A$11:$AN$50,25,FALSE))</f>
        <v>ショベルローダー(1t以上)</v>
      </c>
      <c r="AH105" s="236"/>
    </row>
    <row r="106" spans="2:35" ht="9" customHeight="1">
      <c r="B106" s="60"/>
      <c r="C106" s="283" t="str">
        <f>IF(作業員の選択!$C$22="","",VLOOKUP(作業員の選択!$C$22,基本データ!$A$11:$AN$50,2,FALSE))</f>
        <v>あおやぎ　じろう</v>
      </c>
      <c r="D106" s="284"/>
      <c r="E106" s="285"/>
      <c r="F106" s="66"/>
      <c r="G106" s="289"/>
      <c r="H106" s="290">
        <f>IF(作業員の選択!$C$22="","　　年　月　日",VLOOKUP(作業員の選択!$C$22,基本データ!$A$11:$AQ$50,5,FALSE))</f>
        <v>36059</v>
      </c>
      <c r="I106" s="291"/>
      <c r="J106" s="296">
        <f>IF(作業員の選択!$C$22="","　　年　月　日",VLOOKUP(作業員の選択!$C$22,基本データ!$A$11:$AQ$50,4,FALSE))</f>
        <v>29026</v>
      </c>
      <c r="K106" s="145" t="str">
        <f>IF(作業員の選択!$C$22="","",VLOOKUP(作業員の選択!$C$22,基本データ!$A$11:$AN$50,6,FALSE))</f>
        <v>長岡市小国町2-2</v>
      </c>
      <c r="L106" s="428" t="s">
        <v>43</v>
      </c>
      <c r="M106" s="299"/>
      <c r="N106" s="299" t="str">
        <f>IF(作業員の選択!$C$22="","",VLOOKUP(作業員の選択!$C$22,基本データ!$A$11:$AN$50,7,FALSE))</f>
        <v>0258-11-0012</v>
      </c>
      <c r="O106" s="300"/>
      <c r="P106" s="310">
        <f>IF(作業員の選択!$C$22="","",VLOOKUP(作業員の選択!$C$22,基本データ!$A$11:$AN$50,10,FALSE))</f>
        <v>44596</v>
      </c>
      <c r="Q106" s="426"/>
      <c r="R106" s="311"/>
      <c r="S106" s="62"/>
      <c r="T106" s="310">
        <f>IF(作業員の選択!$C$22="","　　年　月　日",VLOOKUP(作業員の選択!$C$22,基本データ!$A$11:$AQ$50,32,FALSE))</f>
        <v>44632</v>
      </c>
      <c r="U106" s="311"/>
      <c r="V106" s="316" t="str">
        <f>IF(作業員の選択!$C$22="","",VLOOKUP(作業員の選択!$C$22,基本データ!$A$11:$AN$50,14,FALSE))</f>
        <v>低圧電気取扱業務</v>
      </c>
      <c r="W106" s="317"/>
      <c r="X106" s="316" t="str">
        <f>IF(作業員の選択!$C$22="","",VLOOKUP(作業員の選択!$C$22,基本データ!$A$11:$AN$50,20,FALSE))</f>
        <v>小型移動式クレーン(5t未満)</v>
      </c>
      <c r="Y106" s="318"/>
      <c r="Z106" s="318"/>
      <c r="AA106" s="317"/>
      <c r="AB106" s="316" t="str">
        <f>IF(作業員の選択!$C$22="","",VLOOKUP(作業員の選択!$C$22,基本データ!$A$11:$AN$50,26,FALSE))</f>
        <v>第1種電気工事士</v>
      </c>
      <c r="AC106" s="317"/>
      <c r="AD106" s="290" t="s">
        <v>66</v>
      </c>
      <c r="AE106" s="291"/>
      <c r="AF106" s="240" t="str">
        <f>IF(作業員の選択!$C$22="","",VLOOKUP(作業員の選択!$C$22,基本データ!$A$11:$AN$50,35,FALSE))</f>
        <v>協会けんぽ</v>
      </c>
      <c r="AG106" s="240">
        <f>IF(作業員の選択!$C$22="","",VLOOKUP(作業員の選択!$C$22,基本データ!$A$11:$AN$50,36,FALSE))</f>
        <v>12</v>
      </c>
      <c r="AH106" s="234" t="str">
        <f>IF(作業員の選択!$C$22="","",IF(VLOOKUP(作業員の選択!$C$22,基本データ!$A$11:$AO$60,41,FALSE)="有","○",IF(VLOOKUP(作業員の選択!$C$22,基本データ!$A$11:$AO$60,41,FALSE)="","","")))</f>
        <v>○</v>
      </c>
    </row>
    <row r="107" spans="2:35" ht="9" customHeight="1">
      <c r="B107" s="112"/>
      <c r="C107" s="286"/>
      <c r="D107" s="287"/>
      <c r="E107" s="288"/>
      <c r="F107" s="120"/>
      <c r="G107" s="256"/>
      <c r="H107" s="292"/>
      <c r="I107" s="293"/>
      <c r="J107" s="297"/>
      <c r="K107" s="158"/>
      <c r="L107" s="137"/>
      <c r="M107" s="138"/>
      <c r="N107" s="138"/>
      <c r="O107" s="139"/>
      <c r="P107" s="312"/>
      <c r="Q107" s="403"/>
      <c r="R107" s="313"/>
      <c r="S107" s="117"/>
      <c r="T107" s="312"/>
      <c r="U107" s="313"/>
      <c r="V107" s="237" t="str">
        <f>IF(作業員の選択!$C$22="","",VLOOKUP(作業員の選択!$C$22,基本データ!$A$11:$AN$50,15,FALSE))</f>
        <v>職長訓練</v>
      </c>
      <c r="W107" s="238"/>
      <c r="X107" s="237" t="str">
        <f>IF(作業員の選択!$C$22="","",VLOOKUP(作業員の選択!$C$22,基本データ!$A$11:$AN$50,21,FALSE))</f>
        <v>玉掛作業者(1t以上)</v>
      </c>
      <c r="Y107" s="239"/>
      <c r="Z107" s="239"/>
      <c r="AA107" s="238"/>
      <c r="AB107" s="237" t="str">
        <f>IF(作業員の選択!$C$22="","",VLOOKUP(作業員の選択!$C$22,基本データ!$A$11:$AN$50,27,FALSE))</f>
        <v>2級電気施工管理</v>
      </c>
      <c r="AC107" s="238"/>
      <c r="AD107" s="292"/>
      <c r="AE107" s="293"/>
      <c r="AF107" s="241">
        <f>IF(作業員の選択!$C$12="","",VLOOKUP(作業員の選択!$C$12,基本データ!$A$11:$AN$50,25,FALSE))</f>
        <v>202</v>
      </c>
      <c r="AG107" s="241">
        <f>IF(作業員の選択!$C$12="","",VLOOKUP(作業員の選択!$C$12,基本データ!$A$11:$AN$50,25,FALSE))</f>
        <v>202</v>
      </c>
      <c r="AH107" s="235"/>
    </row>
    <row r="108" spans="2:35" ht="9" customHeight="1">
      <c r="B108" s="370">
        <v>12</v>
      </c>
      <c r="C108" s="246" t="str">
        <f>IF(作業員の選択!$C$22="","",VLOOKUP(作業員の選択!$C$22,基本データ!$A$11:$AN$50,1,FALSE))</f>
        <v>青柳　次郎</v>
      </c>
      <c r="D108" s="247"/>
      <c r="E108" s="248"/>
      <c r="F108" s="255" t="str">
        <f>IF(作業員の選択!$C$22="","",VLOOKUP(作業員の選択!$C$22,基本データ!$A$11:$AN$50,3,FALSE))</f>
        <v>電工</v>
      </c>
      <c r="G108" s="256"/>
      <c r="H108" s="294"/>
      <c r="I108" s="295"/>
      <c r="J108" s="298"/>
      <c r="K108" s="147"/>
      <c r="L108" s="100"/>
      <c r="M108" s="101"/>
      <c r="N108" s="101"/>
      <c r="O108" s="102"/>
      <c r="P108" s="314"/>
      <c r="Q108" s="427"/>
      <c r="R108" s="315"/>
      <c r="S108" s="255" t="str">
        <f>IF(作業員の選択!$C$22="","",VLOOKUP(作業員の選択!$C$22,基本データ!$A$11:$AN$50,13,FALSE))</f>
        <v>O</v>
      </c>
      <c r="T108" s="314"/>
      <c r="U108" s="315"/>
      <c r="V108" s="237" t="str">
        <f>IF(作業員の選択!$C$22="","",VLOOKUP(作業員の選択!$C$22,基本データ!$A$11:$AN$50,16,FALSE))</f>
        <v>研削といし</v>
      </c>
      <c r="W108" s="238"/>
      <c r="X108" s="237" t="str">
        <f>IF(作業員の選択!$C$22="","",VLOOKUP(作業員の選択!$C$22,基本データ!$A$11:$AN$50,22,FALSE))</f>
        <v>高所作業車(10m以上)</v>
      </c>
      <c r="Y108" s="239"/>
      <c r="Z108" s="239"/>
      <c r="AA108" s="238"/>
      <c r="AB108" s="237" t="str">
        <f>IF(作業員の選択!$C$22="","",VLOOKUP(作業員の選択!$C$22,基本データ!$A$11:$AN$50,28,FALSE))</f>
        <v>大型自動車</v>
      </c>
      <c r="AC108" s="238"/>
      <c r="AD108" s="294"/>
      <c r="AE108" s="295"/>
      <c r="AF108" s="240" t="str">
        <f>IF(作業員の選択!$C$22="","",VLOOKUP(作業員の選択!$C$22,基本データ!$A$11:$AN$50,37,FALSE))</f>
        <v>国民年金</v>
      </c>
      <c r="AG108" s="240" t="s">
        <v>372</v>
      </c>
      <c r="AH108" s="236"/>
    </row>
    <row r="109" spans="2:35" ht="9" customHeight="1">
      <c r="B109" s="370"/>
      <c r="C109" s="249"/>
      <c r="D109" s="250"/>
      <c r="E109" s="251"/>
      <c r="F109" s="255"/>
      <c r="G109" s="256"/>
      <c r="H109" s="258">
        <f ca="1">IF(作業員の選択!$C$22="","　　年",VLOOKUP(作業員の選択!$C$22,基本データ!$A$11:$AQ$50,43,FALSE))</f>
        <v>25</v>
      </c>
      <c r="I109" s="259"/>
      <c r="J109" s="264">
        <f ca="1">IF(作業員の選択!$C$22="","　歳",VLOOKUP(作業員の選択!$C$22,基本データ!$A$11:$AQ$50,42,FALSE))</f>
        <v>44</v>
      </c>
      <c r="K109" s="159" t="str">
        <f>IF(作業員の選択!$C$22="","",VLOOKUP(作業員の選択!$C$22,基本データ!$A$11:$AN$50,8,FALSE))</f>
        <v>同上</v>
      </c>
      <c r="L109" s="267" t="s">
        <v>43</v>
      </c>
      <c r="M109" s="268"/>
      <c r="N109" s="269">
        <f>IF(作業員の選択!$C$22="","",VLOOKUP(作業員の選択!$C$22,基本データ!$A$11:$AN$50,9,FALSE))</f>
        <v>0</v>
      </c>
      <c r="O109" s="423"/>
      <c r="P109" s="271">
        <f>IF(作業員の選択!$C$22="","",VLOOKUP(作業員の選択!$C$22,基本データ!$A$11:$AN$50,11,FALSE))</f>
        <v>139</v>
      </c>
      <c r="Q109" s="247" t="s">
        <v>68</v>
      </c>
      <c r="R109" s="274">
        <f>IF(作業員の選択!$C$22="","",VLOOKUP(作業員の選択!$C$22,基本データ!$A$11:$AN$50,12,FALSE))</f>
        <v>69</v>
      </c>
      <c r="S109" s="255"/>
      <c r="T109" s="246">
        <f>IF(作業員の選択!$C$22="","",VLOOKUP(作業員の選択!$C$22,基本データ!$A$11:$AQ$50,33,FALSE))</f>
        <v>512</v>
      </c>
      <c r="U109" s="248"/>
      <c r="V109" s="237" t="str">
        <f>IF(作業員の選択!$C$22="","",VLOOKUP(作業員の選択!$C$22,基本データ!$A$11:$AN$50,17,FALSE))</f>
        <v>し</v>
      </c>
      <c r="W109" s="238"/>
      <c r="X109" s="237">
        <f>IF(作業員の選択!$C$22="","",VLOOKUP(作業員の選択!$C$22,基本データ!$A$11:$AN$50,23,FALSE))</f>
        <v>112</v>
      </c>
      <c r="Y109" s="239"/>
      <c r="Z109" s="239"/>
      <c r="AA109" s="238"/>
      <c r="AB109" s="237">
        <f>IF(作業員の選択!$C$22="","",VLOOKUP(作業員の選択!$C$22,基本データ!$A$11:$AN$50,29,FALSE))</f>
        <v>412</v>
      </c>
      <c r="AC109" s="238"/>
      <c r="AD109" s="419" t="s">
        <v>66</v>
      </c>
      <c r="AE109" s="420"/>
      <c r="AF109" s="241">
        <f>IF(作業員の選択!$C$12="","",VLOOKUP(作業員の選択!$C$12,基本データ!$A$11:$AN$50,25,FALSE))</f>
        <v>202</v>
      </c>
      <c r="AG109" s="241"/>
      <c r="AH109" s="234" t="str">
        <f>IF(作業員の選択!$C$22="","",IF(VLOOKUP(作業員の選択!$C$22,基本データ!$A$11:$AO$60,41,FALSE)="有","",IF(VLOOKUP(作業員の選択!$C$22,基本データ!$A$11:$AO$60,41,FALSE)="無","○","")))</f>
        <v/>
      </c>
    </row>
    <row r="110" spans="2:35" ht="9" customHeight="1">
      <c r="B110" s="111"/>
      <c r="C110" s="249"/>
      <c r="D110" s="250"/>
      <c r="E110" s="251"/>
      <c r="F110" s="110"/>
      <c r="G110" s="256"/>
      <c r="H110" s="260"/>
      <c r="I110" s="261"/>
      <c r="J110" s="265"/>
      <c r="K110" s="158"/>
      <c r="L110" s="137"/>
      <c r="M110" s="138"/>
      <c r="N110" s="141"/>
      <c r="O110" s="162"/>
      <c r="P110" s="272"/>
      <c r="Q110" s="250"/>
      <c r="R110" s="275"/>
      <c r="S110" s="110"/>
      <c r="T110" s="249"/>
      <c r="U110" s="251"/>
      <c r="V110" s="237">
        <f>IF(作業員の選択!$C$22="","",VLOOKUP(作業員の選択!$C$22,基本データ!$A$11:$AN$50,18,FALSE))</f>
        <v>12</v>
      </c>
      <c r="W110" s="238"/>
      <c r="X110" s="237">
        <f>IF(作業員の選択!$C$22="","",VLOOKUP(作業員の選択!$C$22,基本データ!$A$11:$AN$50,24,FALSE))</f>
        <v>162</v>
      </c>
      <c r="Y110" s="239"/>
      <c r="Z110" s="239"/>
      <c r="AA110" s="238"/>
      <c r="AB110" s="237">
        <f>IF(作業員の選択!$C$22="","",VLOOKUP(作業員の選択!$C$22,基本データ!$A$11:$AN$50,30,FALSE))</f>
        <v>462</v>
      </c>
      <c r="AC110" s="238"/>
      <c r="AD110" s="292"/>
      <c r="AE110" s="293"/>
      <c r="AF110" s="240">
        <f>IF(作業員の選択!$C$22="","",VLOOKUP(作業員の選択!$C$22,基本データ!$A$11:$AN$50,39,FALSE))</f>
        <v>0</v>
      </c>
      <c r="AG110" s="240">
        <f>IF(作業員の選択!$C$22="","",IF($AF$110="適用除外","－",VLOOKUP(作業員の選択!$C$22,基本データ!$A$11:$AN$50,40,FALSE)))</f>
        <v>1012</v>
      </c>
      <c r="AH110" s="235"/>
    </row>
    <row r="111" spans="2:35" ht="9" customHeight="1">
      <c r="B111" s="63"/>
      <c r="C111" s="252"/>
      <c r="D111" s="253"/>
      <c r="E111" s="254"/>
      <c r="F111" s="64"/>
      <c r="G111" s="257"/>
      <c r="H111" s="262"/>
      <c r="I111" s="263"/>
      <c r="J111" s="266"/>
      <c r="K111" s="149"/>
      <c r="L111" s="103"/>
      <c r="M111" s="104"/>
      <c r="N111" s="104"/>
      <c r="O111" s="105"/>
      <c r="P111" s="273"/>
      <c r="Q111" s="253"/>
      <c r="R111" s="276"/>
      <c r="S111" s="65"/>
      <c r="T111" s="252"/>
      <c r="U111" s="254"/>
      <c r="V111" s="242">
        <f>IF(作業員の選択!$C$22="","",VLOOKUP(作業員の選択!$C$22,基本データ!$A$11:$AN$50,19,FALSE))</f>
        <v>62</v>
      </c>
      <c r="W111" s="243"/>
      <c r="X111" s="242">
        <f>IF(作業員の選択!$C$22="","",VLOOKUP(作業員の選択!$C$22,基本データ!$A$11:$AN$50,25,FALSE))</f>
        <v>212</v>
      </c>
      <c r="Y111" s="244"/>
      <c r="Z111" s="244"/>
      <c r="AA111" s="243"/>
      <c r="AB111" s="242">
        <f>IF(作業員の選択!$C$22="","",VLOOKUP(作業員の選択!$C$22,基本データ!$A$11:$AN$50,31,FALSE))</f>
        <v>512</v>
      </c>
      <c r="AC111" s="243"/>
      <c r="AD111" s="421"/>
      <c r="AE111" s="422"/>
      <c r="AF111" s="241">
        <f>IF(作業員の選択!$C$12="","",VLOOKUP(作業員の選択!$C$12,基本データ!$A$11:$AN$50,25,FALSE))</f>
        <v>202</v>
      </c>
      <c r="AG111" s="241">
        <f>IF(作業員の選択!$C$12="","",VLOOKUP(作業員の選択!$C$12,基本データ!$A$11:$AN$50,25,FALSE))</f>
        <v>202</v>
      </c>
      <c r="AH111" s="236"/>
    </row>
    <row r="112" spans="2:35" ht="9" customHeight="1">
      <c r="B112" s="60"/>
      <c r="C112" s="283" t="str">
        <f>IF(作業員の選択!$C$23="","",VLOOKUP(作業員の選択!$C$23,基本データ!$A$11:$AN$50,2,FALSE))</f>
        <v>あおやぎ　さぶろう</v>
      </c>
      <c r="D112" s="284"/>
      <c r="E112" s="285"/>
      <c r="F112" s="66"/>
      <c r="G112" s="289"/>
      <c r="H112" s="290">
        <f>IF(作業員の選択!$C$23="","　　年　月　日",VLOOKUP(作業員の選択!$C$23,基本データ!$A$11:$AQ$50,5,FALSE))</f>
        <v>36150</v>
      </c>
      <c r="I112" s="291"/>
      <c r="J112" s="296">
        <f>IF(作業員の選択!$C$23="","　　年　月　日",VLOOKUP(作業員の選択!$C$23,基本データ!$A$11:$AQ$50,4,FALSE))</f>
        <v>28545</v>
      </c>
      <c r="K112" s="145" t="str">
        <f>IF(作業員の選択!$C$23="","",VLOOKUP(作業員の選択!$C$23,基本データ!$A$11:$AN$50,6,FALSE))</f>
        <v>長岡市小国町2-3</v>
      </c>
      <c r="L112" s="428" t="s">
        <v>43</v>
      </c>
      <c r="M112" s="299"/>
      <c r="N112" s="299" t="str">
        <f>IF(作業員の選択!$C$23="","",VLOOKUP(作業員の選択!$C$23,基本データ!$A$11:$AN$50,7,FALSE))</f>
        <v>0258-11-0013</v>
      </c>
      <c r="O112" s="300"/>
      <c r="P112" s="310">
        <f>IF(作業員の選択!$C$23="","",VLOOKUP(作業員の選択!$C$23,基本データ!$A$11:$AN$50,10,FALSE))</f>
        <v>44596</v>
      </c>
      <c r="Q112" s="426"/>
      <c r="R112" s="311"/>
      <c r="S112" s="62"/>
      <c r="T112" s="310">
        <f>IF(作業員の選択!$C$23="","　　年　月　日",VLOOKUP(作業員の選択!$C$23,基本データ!$A$11:$AQ$50,32,FALSE))</f>
        <v>44633</v>
      </c>
      <c r="U112" s="311"/>
      <c r="V112" s="316" t="str">
        <f>IF(作業員の選択!$C$23="","",VLOOKUP(作業員の選択!$C$23,基本データ!$A$11:$AN$50,14,FALSE))</f>
        <v>小型車両系建設機械</v>
      </c>
      <c r="W112" s="317"/>
      <c r="X112" s="316" t="str">
        <f>IF(作業員の選択!$C$23="","",VLOOKUP(作業員の選択!$C$23,基本データ!$A$11:$AN$50,20,FALSE))</f>
        <v>小型移動式クレーン(5t未満)</v>
      </c>
      <c r="Y112" s="318"/>
      <c r="Z112" s="318"/>
      <c r="AA112" s="317"/>
      <c r="AB112" s="316" t="str">
        <f>IF(作業員の選択!$C$23="","",VLOOKUP(作業員の選択!$C$23,基本データ!$A$11:$AN$50,26,FALSE))</f>
        <v>第2種電気工事士</v>
      </c>
      <c r="AC112" s="317"/>
      <c r="AD112" s="290" t="s">
        <v>66</v>
      </c>
      <c r="AE112" s="291"/>
      <c r="AF112" s="240" t="str">
        <f>IF(作業員の選択!$C$23="","",VLOOKUP(作業員の選択!$C$23,基本データ!$A$11:$AN$50,35,FALSE))</f>
        <v>協会けんぽ</v>
      </c>
      <c r="AG112" s="240">
        <f>IF(作業員の選択!$C$23="","",VLOOKUP(作業員の選択!$C$23,基本データ!$A$11:$AN$50,36,FALSE))</f>
        <v>13</v>
      </c>
      <c r="AH112" s="234" t="str">
        <f>IF(作業員の選択!$C$23="","",IF(VLOOKUP(作業員の選択!$C$23,基本データ!$A$11:$AO$60,41,FALSE)="有","○",IF(VLOOKUP(作業員の選択!$C$23,基本データ!$A$11:$AO$60,41,FALSE)="","","")))</f>
        <v>○</v>
      </c>
    </row>
    <row r="113" spans="2:34" ht="9" customHeight="1">
      <c r="B113" s="112"/>
      <c r="C113" s="286"/>
      <c r="D113" s="287"/>
      <c r="E113" s="288"/>
      <c r="F113" s="120"/>
      <c r="G113" s="256"/>
      <c r="H113" s="292"/>
      <c r="I113" s="293"/>
      <c r="J113" s="297"/>
      <c r="K113" s="158"/>
      <c r="L113" s="137"/>
      <c r="M113" s="138"/>
      <c r="N113" s="138"/>
      <c r="O113" s="139"/>
      <c r="P113" s="312"/>
      <c r="Q113" s="403"/>
      <c r="R113" s="313"/>
      <c r="S113" s="117"/>
      <c r="T113" s="312"/>
      <c r="U113" s="313"/>
      <c r="V113" s="237" t="str">
        <f>IF(作業員の選択!$C$23="","",VLOOKUP(作業員の選択!$C$23,基本データ!$A$11:$AN$50,15,FALSE))</f>
        <v>低圧電気取扱業務</v>
      </c>
      <c r="W113" s="238"/>
      <c r="X113" s="237" t="str">
        <f>IF(作業員の選択!$C$23="","",VLOOKUP(作業員の選択!$C$23,基本データ!$A$11:$AN$50,21,FALSE))</f>
        <v>玉掛作業者(1t以上)</v>
      </c>
      <c r="Y113" s="239"/>
      <c r="Z113" s="239"/>
      <c r="AA113" s="238"/>
      <c r="AB113" s="237" t="str">
        <f>IF(作業員の選択!$C$23="","",VLOOKUP(作業員の選択!$C$23,基本データ!$A$11:$AN$50,27,FALSE))</f>
        <v>有線ﾃﾚﾋﾞｼﾞｮﾝ放送技術者</v>
      </c>
      <c r="AC113" s="238"/>
      <c r="AD113" s="292"/>
      <c r="AE113" s="293"/>
      <c r="AF113" s="241">
        <f>IF(作業員の選択!$C$13="","",VLOOKUP(作業員の選択!$C$13,基本データ!$A$11:$AN$50,25,FALSE))</f>
        <v>203</v>
      </c>
      <c r="AG113" s="241">
        <f>IF(作業員の選択!$C$13="","",VLOOKUP(作業員の選択!$C$13,基本データ!$A$11:$AN$50,25,FALSE))</f>
        <v>203</v>
      </c>
      <c r="AH113" s="235"/>
    </row>
    <row r="114" spans="2:34" ht="9" customHeight="1">
      <c r="B114" s="370">
        <v>13</v>
      </c>
      <c r="C114" s="246" t="str">
        <f>IF(作業員の選択!$C$23="","",VLOOKUP(作業員の選択!$C$23,基本データ!$A$11:$AN$50,1,FALSE))</f>
        <v>青柳　三郎</v>
      </c>
      <c r="D114" s="247"/>
      <c r="E114" s="248"/>
      <c r="F114" s="255" t="str">
        <f>IF(作業員の選択!$C$23="","",VLOOKUP(作業員の選択!$C$23,基本データ!$A$11:$AN$50,3,FALSE))</f>
        <v>電工</v>
      </c>
      <c r="G114" s="256"/>
      <c r="H114" s="294"/>
      <c r="I114" s="295"/>
      <c r="J114" s="298"/>
      <c r="K114" s="147"/>
      <c r="L114" s="100"/>
      <c r="M114" s="101"/>
      <c r="N114" s="101"/>
      <c r="O114" s="102"/>
      <c r="P114" s="314"/>
      <c r="Q114" s="427"/>
      <c r="R114" s="315"/>
      <c r="S114" s="255" t="str">
        <f>IF(作業員の選択!$C$23="","",VLOOKUP(作業員の選択!$C$23,基本データ!$A$11:$AN$50,13,FALSE))</f>
        <v>A</v>
      </c>
      <c r="T114" s="314"/>
      <c r="U114" s="315"/>
      <c r="V114" s="237" t="str">
        <f>IF(作業員の選択!$C$23="","",VLOOKUP(作業員の選択!$C$23,基本データ!$A$11:$AN$50,16,FALSE))</f>
        <v>研削といし</v>
      </c>
      <c r="W114" s="238"/>
      <c r="X114" s="237" t="str">
        <f>IF(作業員の選択!$C$23="","",VLOOKUP(作業員の選択!$C$23,基本データ!$A$11:$AN$50,22,FALSE))</f>
        <v>高所作業車(10m以上)</v>
      </c>
      <c r="Y114" s="239"/>
      <c r="Z114" s="239"/>
      <c r="AA114" s="238"/>
      <c r="AB114" s="237" t="str">
        <f>IF(作業員の選択!$C$23="","",VLOOKUP(作業員の選択!$C$23,基本データ!$A$11:$AN$50,28,FALSE))</f>
        <v>大型自動車</v>
      </c>
      <c r="AC114" s="238"/>
      <c r="AD114" s="294"/>
      <c r="AE114" s="295"/>
      <c r="AF114" s="240" t="str">
        <f>IF(作業員の選択!$C$23="","",VLOOKUP(作業員の選択!$C$23,基本データ!$A$11:$AN$50,37,FALSE))</f>
        <v>国民年金</v>
      </c>
      <c r="AG114" s="240" t="s">
        <v>372</v>
      </c>
      <c r="AH114" s="236"/>
    </row>
    <row r="115" spans="2:34" ht="9" customHeight="1">
      <c r="B115" s="370"/>
      <c r="C115" s="249"/>
      <c r="D115" s="250"/>
      <c r="E115" s="251"/>
      <c r="F115" s="255"/>
      <c r="G115" s="256"/>
      <c r="H115" s="258">
        <f ca="1">IF(作業員の選択!$C$23="","　　年",VLOOKUP(作業員の選択!$C$23,基本データ!$A$11:$AQ$50,43,FALSE))</f>
        <v>24</v>
      </c>
      <c r="I115" s="259"/>
      <c r="J115" s="264">
        <f ca="1">IF(作業員の選択!$C$23="","　歳",VLOOKUP(作業員の選択!$C$23,基本データ!$A$11:$AQ$50,42,FALSE))</f>
        <v>45</v>
      </c>
      <c r="K115" s="159" t="str">
        <f>IF(作業員の選択!$C$23="","",VLOOKUP(作業員の選択!$C$23,基本データ!$A$11:$AN$50,8,FALSE))</f>
        <v>同上</v>
      </c>
      <c r="L115" s="267" t="s">
        <v>43</v>
      </c>
      <c r="M115" s="268"/>
      <c r="N115" s="269">
        <f>IF(作業員の選択!$C$23="","",VLOOKUP(作業員の選択!$C$23,基本データ!$A$11:$AN$50,9,FALSE))</f>
        <v>0</v>
      </c>
      <c r="O115" s="423"/>
      <c r="P115" s="271">
        <f>IF(作業員の選択!$C$23="","",VLOOKUP(作業員の選択!$C$23,基本データ!$A$11:$AN$50,11,FALSE))</f>
        <v>126</v>
      </c>
      <c r="Q115" s="247" t="s">
        <v>68</v>
      </c>
      <c r="R115" s="274">
        <f>IF(作業員の選択!$C$23="","",VLOOKUP(作業員の選択!$C$23,基本データ!$A$11:$AN$50,12,FALSE))</f>
        <v>78</v>
      </c>
      <c r="S115" s="255"/>
      <c r="T115" s="246">
        <f>IF(作業員の選択!$C$23="","",VLOOKUP(作業員の選択!$C$23,基本データ!$A$11:$AQ$50,33,FALSE))</f>
        <v>513</v>
      </c>
      <c r="U115" s="248"/>
      <c r="V115" s="237" t="str">
        <f>IF(作業員の選択!$C$23="","",VLOOKUP(作業員の選択!$C$23,基本データ!$A$11:$AN$50,17,FALSE))</f>
        <v>す</v>
      </c>
      <c r="W115" s="238"/>
      <c r="X115" s="237" t="str">
        <f>IF(作業員の選択!$C$23="","",VLOOKUP(作業員の選択!$C$23,基本データ!$A$11:$AN$50,23,FALSE))</f>
        <v>光接続技術講習</v>
      </c>
      <c r="Y115" s="239"/>
      <c r="Z115" s="239"/>
      <c r="AA115" s="238"/>
      <c r="AB115" s="237">
        <f>IF(作業員の選択!$C$23="","",VLOOKUP(作業員の選択!$C$23,基本データ!$A$11:$AN$50,29,FALSE))</f>
        <v>413</v>
      </c>
      <c r="AC115" s="238"/>
      <c r="AD115" s="419" t="s">
        <v>66</v>
      </c>
      <c r="AE115" s="420"/>
      <c r="AF115" s="241">
        <f>IF(作業員の選択!$C$13="","",VLOOKUP(作業員の選択!$C$13,基本データ!$A$11:$AN$50,25,FALSE))</f>
        <v>203</v>
      </c>
      <c r="AG115" s="241"/>
      <c r="AH115" s="234" t="str">
        <f>IF(作業員の選択!$C$23="","",IF(VLOOKUP(作業員の選択!$C$23,基本データ!$A$11:$AO$60,41,FALSE)="有","",IF(VLOOKUP(作業員の選択!$C$23,基本データ!$A$11:$AO$60,41,FALSE)="無","○","")))</f>
        <v/>
      </c>
    </row>
    <row r="116" spans="2:34" ht="9" customHeight="1">
      <c r="B116" s="111"/>
      <c r="C116" s="249"/>
      <c r="D116" s="250"/>
      <c r="E116" s="251"/>
      <c r="F116" s="110"/>
      <c r="G116" s="256"/>
      <c r="H116" s="260"/>
      <c r="I116" s="261"/>
      <c r="J116" s="265"/>
      <c r="K116" s="158"/>
      <c r="L116" s="137"/>
      <c r="M116" s="138"/>
      <c r="N116" s="141"/>
      <c r="O116" s="162"/>
      <c r="P116" s="272"/>
      <c r="Q116" s="250"/>
      <c r="R116" s="275"/>
      <c r="S116" s="110"/>
      <c r="T116" s="249"/>
      <c r="U116" s="251"/>
      <c r="V116" s="237">
        <f>IF(作業員の選択!$C$23="","",VLOOKUP(作業員の選択!$C$23,基本データ!$A$11:$AN$50,18,FALSE))</f>
        <v>13</v>
      </c>
      <c r="W116" s="238"/>
      <c r="X116" s="237">
        <f>IF(作業員の選択!$C$23="","",VLOOKUP(作業員の選択!$C$23,基本データ!$A$11:$AN$50,24,FALSE))</f>
        <v>163</v>
      </c>
      <c r="Y116" s="239"/>
      <c r="Z116" s="239"/>
      <c r="AA116" s="238"/>
      <c r="AB116" s="237">
        <f>IF(作業員の選択!$C$23="","",VLOOKUP(作業員の選択!$C$23,基本データ!$A$11:$AN$50,30,FALSE))</f>
        <v>463</v>
      </c>
      <c r="AC116" s="238"/>
      <c r="AD116" s="292"/>
      <c r="AE116" s="293"/>
      <c r="AF116" s="240">
        <f>IF(作業員の選択!$C$23="","",VLOOKUP(作業員の選択!$C$23,基本データ!$A$11:$AN$50,39,FALSE))</f>
        <v>0</v>
      </c>
      <c r="AG116" s="240">
        <f>IF(作業員の選択!$C$23="","",IF($AF$116="適用除外","－",VLOOKUP(作業員の選択!$C$23,基本データ!$A$11:$AN$50,40,FALSE)))</f>
        <v>1013</v>
      </c>
      <c r="AH116" s="235"/>
    </row>
    <row r="117" spans="2:34" ht="9" customHeight="1">
      <c r="B117" s="63"/>
      <c r="C117" s="252"/>
      <c r="D117" s="253"/>
      <c r="E117" s="254"/>
      <c r="F117" s="64"/>
      <c r="G117" s="257"/>
      <c r="H117" s="262"/>
      <c r="I117" s="263"/>
      <c r="J117" s="266"/>
      <c r="K117" s="149"/>
      <c r="L117" s="103"/>
      <c r="M117" s="104"/>
      <c r="N117" s="104"/>
      <c r="O117" s="105"/>
      <c r="P117" s="273"/>
      <c r="Q117" s="253"/>
      <c r="R117" s="276"/>
      <c r="S117" s="65"/>
      <c r="T117" s="252"/>
      <c r="U117" s="254"/>
      <c r="V117" s="242">
        <f>IF(作業員の選択!$C$23="","",VLOOKUP(作業員の選択!$C$23,基本データ!$A$11:$AN$50,19,FALSE))</f>
        <v>63</v>
      </c>
      <c r="W117" s="243"/>
      <c r="X117" s="242">
        <f>IF(作業員の選択!$C$23="","",VLOOKUP(作業員の選択!$C$23,基本データ!$A$11:$AN$50,25,FALSE))</f>
        <v>213</v>
      </c>
      <c r="Y117" s="244"/>
      <c r="Z117" s="244"/>
      <c r="AA117" s="243"/>
      <c r="AB117" s="242">
        <f>IF(作業員の選択!$C$23="","",VLOOKUP(作業員の選択!$C$23,基本データ!$A$11:$AN$50,31,FALSE))</f>
        <v>513</v>
      </c>
      <c r="AC117" s="243"/>
      <c r="AD117" s="421"/>
      <c r="AE117" s="422"/>
      <c r="AF117" s="241">
        <f>IF(作業員の選択!$C$13="","",VLOOKUP(作業員の選択!$C$13,基本データ!$A$11:$AN$50,25,FALSE))</f>
        <v>203</v>
      </c>
      <c r="AG117" s="241">
        <f>IF(作業員の選択!$C$13="","",VLOOKUP(作業員の選択!$C$13,基本データ!$A$11:$AN$50,25,FALSE))</f>
        <v>203</v>
      </c>
      <c r="AH117" s="236"/>
    </row>
    <row r="118" spans="2:34" ht="9" customHeight="1">
      <c r="B118" s="60"/>
      <c r="C118" s="283" t="str">
        <f>IF(作業員の選択!$C$24="","",VLOOKUP(作業員の選択!$C$24,基本データ!$A$11:$AN$50,2,FALSE))</f>
        <v>あおやぎ　しろう</v>
      </c>
      <c r="D118" s="284"/>
      <c r="E118" s="285"/>
      <c r="F118" s="66"/>
      <c r="G118" s="289"/>
      <c r="H118" s="290">
        <f>IF(作業員の選択!$C$24="","　　年　月　日",VLOOKUP(作業員の選択!$C$24,基本データ!$A$11:$AQ$50,5,FALSE))</f>
        <v>36400</v>
      </c>
      <c r="I118" s="291"/>
      <c r="J118" s="296">
        <f>IF(作業員の選択!$C$24="","　　年　月　日",VLOOKUP(作業員の選択!$C$24,基本データ!$A$11:$AQ$50,4,FALSE))</f>
        <v>27372</v>
      </c>
      <c r="K118" s="145" t="str">
        <f>IF(作業員の選択!$C$24="","",VLOOKUP(作業員の選択!$C$24,基本データ!$A$11:$AN$50,6,FALSE))</f>
        <v>長岡市小国町2-4</v>
      </c>
      <c r="L118" s="428" t="s">
        <v>43</v>
      </c>
      <c r="M118" s="299"/>
      <c r="N118" s="299" t="str">
        <f>IF(作業員の選択!$C$24="","",VLOOKUP(作業員の選択!$C$24,基本データ!$A$11:$AN$50,7,FALSE))</f>
        <v>0258-11-0014</v>
      </c>
      <c r="O118" s="300"/>
      <c r="P118" s="310">
        <f>IF(作業員の選択!$C$24="","",VLOOKUP(作業員の選択!$C$24,基本データ!$A$11:$AN$50,10,FALSE))</f>
        <v>44596</v>
      </c>
      <c r="Q118" s="426"/>
      <c r="R118" s="311"/>
      <c r="S118" s="62"/>
      <c r="T118" s="310">
        <f>IF(作業員の選択!$C$24="","　　年　月　日",VLOOKUP(作業員の選択!$C$24,基本データ!$A$11:$AQ$50,32,FALSE))</f>
        <v>44634</v>
      </c>
      <c r="U118" s="311"/>
      <c r="V118" s="316" t="str">
        <f>IF(作業員の選択!$C$24="","",VLOOKUP(作業員の選択!$C$24,基本データ!$A$11:$AN$50,14,FALSE))</f>
        <v>低圧電気取扱業務</v>
      </c>
      <c r="W118" s="317"/>
      <c r="X118" s="316" t="str">
        <f>IF(作業員の選択!$C$24="","",VLOOKUP(作業員の選択!$C$24,基本データ!$A$11:$AN$50,20,FALSE))</f>
        <v>玉掛作業者(1t以上)</v>
      </c>
      <c r="Y118" s="318"/>
      <c r="Z118" s="318"/>
      <c r="AA118" s="317"/>
      <c r="AB118" s="316" t="str">
        <f>IF(作業員の選択!$C$24="","",VLOOKUP(作業員の選択!$C$24,基本データ!$A$11:$AN$50,26,FALSE))</f>
        <v>第1種電気工事士</v>
      </c>
      <c r="AC118" s="317"/>
      <c r="AD118" s="290" t="s">
        <v>66</v>
      </c>
      <c r="AE118" s="291"/>
      <c r="AF118" s="240" t="str">
        <f>IF(作業員の選択!$C$24="","",VLOOKUP(作業員の選択!$C$24,基本データ!$A$11:$AN$50,35,FALSE))</f>
        <v>協会けんぽ</v>
      </c>
      <c r="AG118" s="240">
        <f>IF(作業員の選択!$C$24="","",VLOOKUP(作業員の選択!$C$24,基本データ!$A$11:$AN$50,36,FALSE))</f>
        <v>14</v>
      </c>
      <c r="AH118" s="234" t="str">
        <f>IF(作業員の選択!$C$24="","",IF(VLOOKUP(作業員の選択!$C$24,基本データ!$A$11:$AO$60,41,FALSE)="有","○",IF(VLOOKUP(作業員の選択!$C$24,基本データ!$A$11:$AO$60,41,FALSE)="","","")))</f>
        <v>○</v>
      </c>
    </row>
    <row r="119" spans="2:34" ht="9" customHeight="1">
      <c r="B119" s="112"/>
      <c r="C119" s="286"/>
      <c r="D119" s="287"/>
      <c r="E119" s="288"/>
      <c r="F119" s="120"/>
      <c r="G119" s="256"/>
      <c r="H119" s="292"/>
      <c r="I119" s="293"/>
      <c r="J119" s="297"/>
      <c r="K119" s="158"/>
      <c r="L119" s="137"/>
      <c r="M119" s="138"/>
      <c r="N119" s="138"/>
      <c r="O119" s="139"/>
      <c r="P119" s="312"/>
      <c r="Q119" s="403"/>
      <c r="R119" s="313"/>
      <c r="S119" s="117"/>
      <c r="T119" s="312"/>
      <c r="U119" s="313"/>
      <c r="V119" s="237" t="str">
        <f>IF(作業員の選択!$C$24="","",VLOOKUP(作業員の選択!$C$24,基本データ!$A$11:$AN$50,15,FALSE))</f>
        <v>職長訓練</v>
      </c>
      <c r="W119" s="238"/>
      <c r="X119" s="237" t="str">
        <f>IF(作業員の選択!$C$24="","",VLOOKUP(作業員の選択!$C$24,基本データ!$A$11:$AN$50,21,FALSE))</f>
        <v>小型移動式クレーン(5t未満)</v>
      </c>
      <c r="Y119" s="239"/>
      <c r="Z119" s="239"/>
      <c r="AA119" s="238"/>
      <c r="AB119" s="237" t="str">
        <f>IF(作業員の選択!$C$24="","",VLOOKUP(作業員の選択!$C$24,基本データ!$A$11:$AN$50,27,FALSE))</f>
        <v>2級電気施工管理</v>
      </c>
      <c r="AC119" s="238"/>
      <c r="AD119" s="292"/>
      <c r="AE119" s="293"/>
      <c r="AF119" s="241">
        <f>IF(作業員の選択!$C$14="","",VLOOKUP(作業員の選択!$C$14,基本データ!$A$11:$AN$50,25,FALSE))</f>
        <v>204</v>
      </c>
      <c r="AG119" s="241">
        <f>IF(作業員の選択!$C$14="","",VLOOKUP(作業員の選択!$C$14,基本データ!$A$11:$AN$50,25,FALSE))</f>
        <v>204</v>
      </c>
      <c r="AH119" s="235"/>
    </row>
    <row r="120" spans="2:34" ht="9" customHeight="1">
      <c r="B120" s="370">
        <v>14</v>
      </c>
      <c r="C120" s="246" t="str">
        <f>IF(作業員の選択!$C$24="","",VLOOKUP(作業員の選択!$C$24,基本データ!$A$11:$AN$50,1,FALSE))</f>
        <v>青柳　四郎</v>
      </c>
      <c r="D120" s="247"/>
      <c r="E120" s="248"/>
      <c r="F120" s="255" t="str">
        <f>IF(作業員の選択!$C$24="","",VLOOKUP(作業員の選択!$C$24,基本データ!$A$11:$AN$50,3,FALSE))</f>
        <v>電工</v>
      </c>
      <c r="G120" s="256"/>
      <c r="H120" s="294"/>
      <c r="I120" s="295"/>
      <c r="J120" s="298"/>
      <c r="K120" s="147"/>
      <c r="L120" s="100"/>
      <c r="M120" s="101"/>
      <c r="N120" s="101"/>
      <c r="O120" s="102"/>
      <c r="P120" s="314"/>
      <c r="Q120" s="427"/>
      <c r="R120" s="315"/>
      <c r="S120" s="255" t="str">
        <f>IF(作業員の選択!$C$24="","",VLOOKUP(作業員の選択!$C$24,基本データ!$A$11:$AN$50,13,FALSE))</f>
        <v>B</v>
      </c>
      <c r="T120" s="314"/>
      <c r="U120" s="315"/>
      <c r="V120" s="237" t="str">
        <f>IF(作業員の選択!$C$24="","",VLOOKUP(作業員の選択!$C$24,基本データ!$A$11:$AN$50,16,FALSE))</f>
        <v>研削といし</v>
      </c>
      <c r="W120" s="238"/>
      <c r="X120" s="237" t="str">
        <f>IF(作業員の選択!$C$24="","",VLOOKUP(作業員の選択!$C$24,基本データ!$A$11:$AN$50,22,FALSE))</f>
        <v>高所作業車(10m以上)</v>
      </c>
      <c r="Y120" s="239"/>
      <c r="Z120" s="239"/>
      <c r="AA120" s="238"/>
      <c r="AB120" s="237" t="str">
        <f>IF(作業員の選択!$C$24="","",VLOOKUP(作業員の選択!$C$24,基本データ!$A$11:$AN$50,28,FALSE))</f>
        <v>大型自動車</v>
      </c>
      <c r="AC120" s="238"/>
      <c r="AD120" s="294"/>
      <c r="AE120" s="295"/>
      <c r="AF120" s="240" t="str">
        <f>IF(作業員の選択!$C$24="","",VLOOKUP(作業員の選択!$C$24,基本データ!$A$11:$AN$50,37,FALSE))</f>
        <v>国民年金</v>
      </c>
      <c r="AG120" s="240" t="s">
        <v>372</v>
      </c>
      <c r="AH120" s="236"/>
    </row>
    <row r="121" spans="2:34" ht="9" customHeight="1">
      <c r="B121" s="370"/>
      <c r="C121" s="249"/>
      <c r="D121" s="250"/>
      <c r="E121" s="251"/>
      <c r="F121" s="255"/>
      <c r="G121" s="256"/>
      <c r="H121" s="258">
        <f ca="1">IF(作業員の選択!$C$24="","　　年",VLOOKUP(作業員の選択!$C$24,基本データ!$A$11:$AQ$50,43,FALSE))</f>
        <v>27</v>
      </c>
      <c r="I121" s="259"/>
      <c r="J121" s="264">
        <f ca="1">IF(作業員の選択!$C$24="","　歳",VLOOKUP(作業員の選択!$C$24,基本データ!$A$11:$AQ$50,42,FALSE))</f>
        <v>48</v>
      </c>
      <c r="K121" s="159" t="str">
        <f>IF(作業員の選択!$C$24="","",VLOOKUP(作業員の選択!$C$24,基本データ!$A$11:$AN$50,8,FALSE))</f>
        <v>同上</v>
      </c>
      <c r="L121" s="267" t="s">
        <v>43</v>
      </c>
      <c r="M121" s="268"/>
      <c r="N121" s="269">
        <f>IF(作業員の選択!$C$24="","",VLOOKUP(作業員の選択!$C$24,基本データ!$A$11:$AN$50,9,FALSE))</f>
        <v>0</v>
      </c>
      <c r="O121" s="423"/>
      <c r="P121" s="271">
        <f>IF(作業員の選択!$C$24="","",VLOOKUP(作業員の選択!$C$24,基本データ!$A$11:$AN$50,11,FALSE))</f>
        <v>107</v>
      </c>
      <c r="Q121" s="247" t="s">
        <v>68</v>
      </c>
      <c r="R121" s="274">
        <f>IF(作業員の選択!$C$24="","",VLOOKUP(作業員の選択!$C$24,基本データ!$A$11:$AN$50,12,FALSE))</f>
        <v>58</v>
      </c>
      <c r="S121" s="255"/>
      <c r="T121" s="246">
        <f>IF(作業員の選択!$C$24="","",VLOOKUP(作業員の選択!$C$24,基本データ!$A$11:$AQ$50,33,FALSE))</f>
        <v>514</v>
      </c>
      <c r="U121" s="248"/>
      <c r="V121" s="237" t="str">
        <f>IF(作業員の選択!$C$24="","",VLOOKUP(作業員の選択!$C$24,基本データ!$A$11:$AN$50,17,FALSE))</f>
        <v>せ</v>
      </c>
      <c r="W121" s="238"/>
      <c r="X121" s="237">
        <f>IF(作業員の選択!$C$24="","",VLOOKUP(作業員の選択!$C$24,基本データ!$A$11:$AN$50,23,FALSE))</f>
        <v>114</v>
      </c>
      <c r="Y121" s="239"/>
      <c r="Z121" s="239"/>
      <c r="AA121" s="238"/>
      <c r="AB121" s="237">
        <f>IF(作業員の選択!$C$24="","",VLOOKUP(作業員の選択!$C$24,基本データ!$A$11:$AN$50,29,FALSE))</f>
        <v>414</v>
      </c>
      <c r="AC121" s="238"/>
      <c r="AD121" s="419" t="s">
        <v>66</v>
      </c>
      <c r="AE121" s="420"/>
      <c r="AF121" s="241">
        <f>IF(作業員の選択!$C$14="","",VLOOKUP(作業員の選択!$C$14,基本データ!$A$11:$AN$50,25,FALSE))</f>
        <v>204</v>
      </c>
      <c r="AG121" s="241"/>
      <c r="AH121" s="234" t="str">
        <f>IF(作業員の選択!$C$24="","",IF(VLOOKUP(作業員の選択!$C$24,基本データ!$A$11:$AO$60,41,FALSE)="有","",IF(VLOOKUP(作業員の選択!$C$24,基本データ!$A$11:$AO$60,41,FALSE)="無","○","")))</f>
        <v/>
      </c>
    </row>
    <row r="122" spans="2:34" ht="9" customHeight="1">
      <c r="B122" s="111"/>
      <c r="C122" s="249"/>
      <c r="D122" s="250"/>
      <c r="E122" s="251"/>
      <c r="F122" s="110"/>
      <c r="G122" s="256"/>
      <c r="H122" s="260"/>
      <c r="I122" s="261"/>
      <c r="J122" s="265"/>
      <c r="K122" s="158"/>
      <c r="L122" s="137"/>
      <c r="M122" s="138"/>
      <c r="N122" s="141"/>
      <c r="O122" s="162"/>
      <c r="P122" s="272"/>
      <c r="Q122" s="250"/>
      <c r="R122" s="275"/>
      <c r="S122" s="110"/>
      <c r="T122" s="249"/>
      <c r="U122" s="251"/>
      <c r="V122" s="237">
        <f>IF(作業員の選択!$C$24="","",VLOOKUP(作業員の選択!$C$24,基本データ!$A$11:$AN$50,18,FALSE))</f>
        <v>14</v>
      </c>
      <c r="W122" s="238"/>
      <c r="X122" s="237">
        <f>IF(作業員の選択!$C$24="","",VLOOKUP(作業員の選択!$C$24,基本データ!$A$11:$AN$50,24,FALSE))</f>
        <v>164</v>
      </c>
      <c r="Y122" s="239"/>
      <c r="Z122" s="239"/>
      <c r="AA122" s="238"/>
      <c r="AB122" s="237">
        <f>IF(作業員の選択!$C$24="","",VLOOKUP(作業員の選択!$C$24,基本データ!$A$11:$AN$50,30,FALSE))</f>
        <v>464</v>
      </c>
      <c r="AC122" s="238"/>
      <c r="AD122" s="292"/>
      <c r="AE122" s="293"/>
      <c r="AF122" s="240">
        <f>IF(作業員の選択!$C$24="","",VLOOKUP(作業員の選択!$C$24,基本データ!$A$11:$AN$50,39,FALSE))</f>
        <v>0</v>
      </c>
      <c r="AG122" s="240">
        <f>IF(作業員の選択!$C$24="","",IF($AF$122="適用除外","－",VLOOKUP(作業員の選択!$C$24,基本データ!$A$11:$AN$50,40,FALSE)))</f>
        <v>1014</v>
      </c>
      <c r="AH122" s="235"/>
    </row>
    <row r="123" spans="2:34" ht="9" customHeight="1">
      <c r="B123" s="63"/>
      <c r="C123" s="252"/>
      <c r="D123" s="253"/>
      <c r="E123" s="254"/>
      <c r="F123" s="64"/>
      <c r="G123" s="257"/>
      <c r="H123" s="262"/>
      <c r="I123" s="263"/>
      <c r="J123" s="266"/>
      <c r="K123" s="149"/>
      <c r="L123" s="103"/>
      <c r="M123" s="104"/>
      <c r="N123" s="104"/>
      <c r="O123" s="105"/>
      <c r="P123" s="273"/>
      <c r="Q123" s="253"/>
      <c r="R123" s="276"/>
      <c r="S123" s="65"/>
      <c r="T123" s="252"/>
      <c r="U123" s="254"/>
      <c r="V123" s="416">
        <f>IF(作業員の選択!$C$24="","",VLOOKUP(作業員の選択!$C$24,基本データ!$A$11:$AN$50,19,FALSE))</f>
        <v>64</v>
      </c>
      <c r="W123" s="417"/>
      <c r="X123" s="416">
        <f>IF(作業員の選択!$C$24="","",VLOOKUP(作業員の選択!$C$24,基本データ!$A$11:$AN$50,25,FALSE))</f>
        <v>214</v>
      </c>
      <c r="Y123" s="418"/>
      <c r="Z123" s="418"/>
      <c r="AA123" s="417"/>
      <c r="AB123" s="242">
        <f>IF(作業員の選択!$C$24="","",VLOOKUP(作業員の選択!$C$24,基本データ!$A$11:$AN$50,31,FALSE))</f>
        <v>514</v>
      </c>
      <c r="AC123" s="243"/>
      <c r="AD123" s="421"/>
      <c r="AE123" s="422"/>
      <c r="AF123" s="241">
        <f>IF(作業員の選択!$C$14="","",VLOOKUP(作業員の選択!$C$14,基本データ!$A$11:$AN$50,25,FALSE))</f>
        <v>204</v>
      </c>
      <c r="AG123" s="241">
        <f>IF(作業員の選択!$C$14="","",VLOOKUP(作業員の選択!$C$14,基本データ!$A$11:$AN$50,25,FALSE))</f>
        <v>204</v>
      </c>
      <c r="AH123" s="236"/>
    </row>
    <row r="124" spans="2:34" ht="9" customHeight="1">
      <c r="B124" s="60"/>
      <c r="C124" s="283" t="str">
        <f>IF(作業員の選択!$C$25="","",VLOOKUP(作業員の選択!$C$25,基本データ!$A$11:$AN$50,2,FALSE))</f>
        <v>あおやぎ　ごろう</v>
      </c>
      <c r="D124" s="284"/>
      <c r="E124" s="285"/>
      <c r="F124" s="66"/>
      <c r="G124" s="289"/>
      <c r="H124" s="290">
        <f>IF(作業員の選択!$C$25="","　　年　月　日",VLOOKUP(作業員の選択!$C$25,基本データ!$A$11:$AQ$50,5,FALSE))</f>
        <v>36873</v>
      </c>
      <c r="I124" s="291"/>
      <c r="J124" s="296">
        <f>IF(作業員の選択!$C$25="","　　年　月　日",VLOOKUP(作業員の選択!$C$25,基本データ!$A$11:$AQ$50,4,FALSE))</f>
        <v>27730</v>
      </c>
      <c r="K124" s="145" t="str">
        <f>IF(作業員の選択!$C$25="","",VLOOKUP(作業員の選択!$C$25,基本データ!$A$11:$AN$50,6,FALSE))</f>
        <v>長岡市小国町2-5</v>
      </c>
      <c r="L124" s="428" t="s">
        <v>43</v>
      </c>
      <c r="M124" s="299"/>
      <c r="N124" s="299" t="str">
        <f>IF(作業員の選択!$C$25="","",VLOOKUP(作業員の選択!$C$25,基本データ!$A$11:$AN$50,7,FALSE))</f>
        <v>0258-11-0015</v>
      </c>
      <c r="O124" s="300"/>
      <c r="P124" s="310">
        <f>IF(作業員の選択!$C$25="","",VLOOKUP(作業員の選択!$C$25,基本データ!$A$11:$AN$50,10,FALSE))</f>
        <v>44596</v>
      </c>
      <c r="Q124" s="426"/>
      <c r="R124" s="311"/>
      <c r="S124" s="62"/>
      <c r="T124" s="310">
        <f>IF(作業員の選択!$C$25="","　　年　月　日",VLOOKUP(作業員の選択!$C$25,基本データ!$A$11:$AQ$50,32,FALSE))</f>
        <v>44635</v>
      </c>
      <c r="U124" s="311"/>
      <c r="V124" s="316" t="str">
        <f>IF(作業員の選択!$C$25="","",VLOOKUP(作業員の選択!$C$25,基本データ!$A$11:$AN$50,14,FALSE))</f>
        <v>小型車両系建設機械</v>
      </c>
      <c r="W124" s="317"/>
      <c r="X124" s="316" t="str">
        <f>IF(作業員の選択!$C$25="","",VLOOKUP(作業員の選択!$C$25,基本データ!$A$11:$AN$50,20,FALSE))</f>
        <v>高所作業車(10m以上)</v>
      </c>
      <c r="Y124" s="318"/>
      <c r="Z124" s="318"/>
      <c r="AA124" s="317"/>
      <c r="AB124" s="316" t="str">
        <f>IF(作業員の選択!$C$25="","",VLOOKUP(作業員の選択!$C$25,基本データ!$A$11:$AN$50,26,FALSE))</f>
        <v>第1種電気工事士</v>
      </c>
      <c r="AC124" s="317"/>
      <c r="AD124" s="290" t="s">
        <v>66</v>
      </c>
      <c r="AE124" s="291"/>
      <c r="AF124" s="240" t="str">
        <f>IF(作業員の選択!$C$25="","",VLOOKUP(作業員の選択!$C$25,基本データ!$A$11:$AN$50,35,FALSE))</f>
        <v>協会けんぽ</v>
      </c>
      <c r="AG124" s="240">
        <f>IF(作業員の選択!$C$25="","",VLOOKUP(作業員の選択!$C$25,基本データ!$A$11:$AN$50,36,FALSE))</f>
        <v>15</v>
      </c>
      <c r="AH124" s="234" t="str">
        <f>IF(作業員の選択!$C$25="","",IF(VLOOKUP(作業員の選択!$C$25,基本データ!$A$11:$AO$60,41,FALSE)="有","○",IF(VLOOKUP(作業員の選択!$C$25,基本データ!$A$11:$AO$60,41,FALSE)="","","")))</f>
        <v>○</v>
      </c>
    </row>
    <row r="125" spans="2:34" ht="9" customHeight="1">
      <c r="B125" s="112"/>
      <c r="C125" s="286"/>
      <c r="D125" s="287"/>
      <c r="E125" s="288"/>
      <c r="F125" s="120"/>
      <c r="G125" s="256"/>
      <c r="H125" s="292"/>
      <c r="I125" s="293"/>
      <c r="J125" s="297"/>
      <c r="K125" s="158"/>
      <c r="L125" s="137"/>
      <c r="M125" s="138"/>
      <c r="N125" s="138"/>
      <c r="O125" s="139"/>
      <c r="P125" s="312"/>
      <c r="Q125" s="403"/>
      <c r="R125" s="313"/>
      <c r="S125" s="117"/>
      <c r="T125" s="312"/>
      <c r="U125" s="313"/>
      <c r="V125" s="237" t="str">
        <f>IF(作業員の選択!$C$25="","",VLOOKUP(作業員の選択!$C$25,基本データ!$A$11:$AN$50,15,FALSE))</f>
        <v>低圧電気取扱業務</v>
      </c>
      <c r="W125" s="238"/>
      <c r="X125" s="237" t="str">
        <f>IF(作業員の選択!$C$25="","",VLOOKUP(作業員の選択!$C$25,基本データ!$A$11:$AN$50,21,FALSE))</f>
        <v>小型移動式クレーン(5t未満)</v>
      </c>
      <c r="Y125" s="239"/>
      <c r="Z125" s="239"/>
      <c r="AA125" s="238"/>
      <c r="AB125" s="237" t="str">
        <f>IF(作業員の選択!$C$25="","",VLOOKUP(作業員の選択!$C$25,基本データ!$A$11:$AN$50,27,FALSE))</f>
        <v>有線ﾃﾚﾋﾞｼﾞｮﾝ放送技術者</v>
      </c>
      <c r="AC125" s="238"/>
      <c r="AD125" s="292"/>
      <c r="AE125" s="293"/>
      <c r="AF125" s="241">
        <f>IF(作業員の選択!$C$15="","",VLOOKUP(作業員の選択!$C$15,基本データ!$A$11:$AN$50,25,FALSE))</f>
        <v>205</v>
      </c>
      <c r="AG125" s="241">
        <f>IF(作業員の選択!$C$15="","",VLOOKUP(作業員の選択!$C$15,基本データ!$A$11:$AN$50,25,FALSE))</f>
        <v>205</v>
      </c>
      <c r="AH125" s="235"/>
    </row>
    <row r="126" spans="2:34" ht="9" customHeight="1">
      <c r="B126" s="370">
        <v>15</v>
      </c>
      <c r="C126" s="246" t="str">
        <f>IF(作業員の選択!$C$25="","",VLOOKUP(作業員の選択!$C$25,基本データ!$A$11:$AN$50,1,FALSE))</f>
        <v>青柳　五郎</v>
      </c>
      <c r="D126" s="247"/>
      <c r="E126" s="248"/>
      <c r="F126" s="255" t="str">
        <f>IF(作業員の選択!$C$25="","",VLOOKUP(作業員の選択!$C$25,基本データ!$A$11:$AN$50,3,FALSE))</f>
        <v>電工</v>
      </c>
      <c r="G126" s="256"/>
      <c r="H126" s="294"/>
      <c r="I126" s="295"/>
      <c r="J126" s="298"/>
      <c r="K126" s="147"/>
      <c r="L126" s="100"/>
      <c r="M126" s="101"/>
      <c r="N126" s="101"/>
      <c r="O126" s="102"/>
      <c r="P126" s="314"/>
      <c r="Q126" s="427"/>
      <c r="R126" s="315"/>
      <c r="S126" s="255" t="str">
        <f>IF(作業員の選択!$C$25="","",VLOOKUP(作業員の選択!$C$25,基本データ!$A$11:$AN$50,13,FALSE))</f>
        <v>AB</v>
      </c>
      <c r="T126" s="314"/>
      <c r="U126" s="315"/>
      <c r="V126" s="237" t="str">
        <f>IF(作業員の選択!$C$25="","",VLOOKUP(作業員の選択!$C$25,基本データ!$A$11:$AN$50,16,FALSE))</f>
        <v>研削といし</v>
      </c>
      <c r="W126" s="238"/>
      <c r="X126" s="237" t="str">
        <f>IF(作業員の選択!$C$25="","",VLOOKUP(作業員の選択!$C$25,基本データ!$A$11:$AN$50,22,FALSE))</f>
        <v>玉掛作業者(1t以上)</v>
      </c>
      <c r="Y126" s="239"/>
      <c r="Z126" s="239"/>
      <c r="AA126" s="238"/>
      <c r="AB126" s="237" t="str">
        <f>IF(作業員の選択!$C$25="","",VLOOKUP(作業員の選択!$C$25,基本データ!$A$11:$AN$50,28,FALSE))</f>
        <v>大型自動車</v>
      </c>
      <c r="AC126" s="238"/>
      <c r="AD126" s="294"/>
      <c r="AE126" s="295"/>
      <c r="AF126" s="240" t="str">
        <f>IF(作業員の選択!$C$25="","",VLOOKUP(作業員の選択!$C$25,基本データ!$A$11:$AN$50,37,FALSE))</f>
        <v>国民年金</v>
      </c>
      <c r="AG126" s="240" t="s">
        <v>372</v>
      </c>
      <c r="AH126" s="236"/>
    </row>
    <row r="127" spans="2:34" ht="9" customHeight="1">
      <c r="B127" s="370"/>
      <c r="C127" s="249"/>
      <c r="D127" s="250"/>
      <c r="E127" s="251"/>
      <c r="F127" s="255"/>
      <c r="G127" s="256"/>
      <c r="H127" s="258">
        <f ca="1">IF(作業員の選択!$C$25="","　　年",VLOOKUP(作業員の選択!$C$25,基本データ!$A$11:$AQ$50,43,FALSE))</f>
        <v>22</v>
      </c>
      <c r="I127" s="259"/>
      <c r="J127" s="264">
        <f ca="1">IF(作業員の選択!$C$25="","　歳",VLOOKUP(作業員の選択!$C$25,基本データ!$A$11:$AQ$50,42,FALSE))</f>
        <v>47</v>
      </c>
      <c r="K127" s="159" t="str">
        <f>IF(作業員の選択!$C$25="","",VLOOKUP(作業員の選択!$C$25,基本データ!$A$11:$AN$50,8,FALSE))</f>
        <v>同上</v>
      </c>
      <c r="L127" s="267" t="s">
        <v>43</v>
      </c>
      <c r="M127" s="268"/>
      <c r="N127" s="269">
        <f>IF(作業員の選択!$C$25="","",VLOOKUP(作業員の選択!$C$25,基本データ!$A$11:$AN$50,9,FALSE))</f>
        <v>0</v>
      </c>
      <c r="O127" s="423"/>
      <c r="P127" s="271">
        <f>IF(作業員の選択!$C$25="","",VLOOKUP(作業員の選択!$C$25,基本データ!$A$11:$AN$50,11,FALSE))</f>
        <v>109</v>
      </c>
      <c r="Q127" s="247" t="s">
        <v>68</v>
      </c>
      <c r="R127" s="274">
        <f>IF(作業員の選択!$C$25="","",VLOOKUP(作業員の選択!$C$25,基本データ!$A$11:$AN$50,12,FALSE))</f>
        <v>75</v>
      </c>
      <c r="S127" s="255"/>
      <c r="T127" s="246">
        <f>IF(作業員の選択!$C$25="","",VLOOKUP(作業員の選択!$C$25,基本データ!$A$11:$AQ$50,33,FALSE))</f>
        <v>515</v>
      </c>
      <c r="U127" s="248"/>
      <c r="V127" s="237" t="str">
        <f>IF(作業員の選択!$C$25="","",VLOOKUP(作業員の選択!$C$25,基本データ!$A$11:$AN$50,17,FALSE))</f>
        <v>そ</v>
      </c>
      <c r="W127" s="238"/>
      <c r="X127" s="237">
        <f>IF(作業員の選択!$C$25="","",VLOOKUP(作業員の選択!$C$25,基本データ!$A$11:$AN$50,23,FALSE))</f>
        <v>115</v>
      </c>
      <c r="Y127" s="239"/>
      <c r="Z127" s="239"/>
      <c r="AA127" s="238"/>
      <c r="AB127" s="237">
        <f>IF(作業員の選択!$C$25="","",VLOOKUP(作業員の選択!$C$25,基本データ!$A$11:$AN$50,29,FALSE))</f>
        <v>415</v>
      </c>
      <c r="AC127" s="238"/>
      <c r="AD127" s="419" t="s">
        <v>66</v>
      </c>
      <c r="AE127" s="420"/>
      <c r="AF127" s="241">
        <f>IF(作業員の選択!$C$15="","",VLOOKUP(作業員の選択!$C$15,基本データ!$A$11:$AN$50,25,FALSE))</f>
        <v>205</v>
      </c>
      <c r="AG127" s="241"/>
      <c r="AH127" s="234" t="str">
        <f>IF(作業員の選択!$C$25="","",IF(VLOOKUP(作業員の選択!$C$25,基本データ!$A$11:$AO$60,41,FALSE)="有","",IF(VLOOKUP(作業員の選択!$C$25,基本データ!$A$11:$AO$60,41,FALSE)="無","○","")))</f>
        <v/>
      </c>
    </row>
    <row r="128" spans="2:34" ht="9" customHeight="1">
      <c r="B128" s="111"/>
      <c r="C128" s="249"/>
      <c r="D128" s="250"/>
      <c r="E128" s="251"/>
      <c r="F128" s="110"/>
      <c r="G128" s="256"/>
      <c r="H128" s="260"/>
      <c r="I128" s="261"/>
      <c r="J128" s="265"/>
      <c r="K128" s="158"/>
      <c r="L128" s="137"/>
      <c r="M128" s="138"/>
      <c r="N128" s="141"/>
      <c r="O128" s="162"/>
      <c r="P128" s="272"/>
      <c r="Q128" s="250"/>
      <c r="R128" s="275"/>
      <c r="S128" s="110"/>
      <c r="T128" s="249"/>
      <c r="U128" s="251"/>
      <c r="V128" s="237">
        <f>IF(作業員の選択!$C$25="","",VLOOKUP(作業員の選択!$C$25,基本データ!$A$11:$AN$50,18,FALSE))</f>
        <v>15</v>
      </c>
      <c r="W128" s="238"/>
      <c r="X128" s="237">
        <f>IF(作業員の選択!$C$25="","",VLOOKUP(作業員の選択!$C$25,基本データ!$A$11:$AN$50,24,FALSE))</f>
        <v>165</v>
      </c>
      <c r="Y128" s="239"/>
      <c r="Z128" s="239"/>
      <c r="AA128" s="238"/>
      <c r="AB128" s="237">
        <f>IF(作業員の選択!$C$25="","",VLOOKUP(作業員の選択!$C$25,基本データ!$A$11:$AN$50,30,FALSE))</f>
        <v>465</v>
      </c>
      <c r="AC128" s="238"/>
      <c r="AD128" s="292"/>
      <c r="AE128" s="293"/>
      <c r="AF128" s="240">
        <f>IF(作業員の選択!$C$25="","",VLOOKUP(作業員の選択!$C$25,基本データ!$A$11:$AN$50,39,FALSE))</f>
        <v>0</v>
      </c>
      <c r="AG128" s="240">
        <f>IF(作業員の選択!$C$25="","",IF($AF$128="適用除外","－",VLOOKUP(作業員の選択!$C$25,基本データ!$A$11:$AN$50,40,FALSE)))</f>
        <v>1015</v>
      </c>
      <c r="AH128" s="235"/>
    </row>
    <row r="129" spans="2:34" ht="9" customHeight="1">
      <c r="B129" s="63"/>
      <c r="C129" s="252"/>
      <c r="D129" s="253"/>
      <c r="E129" s="254"/>
      <c r="F129" s="64"/>
      <c r="G129" s="257"/>
      <c r="H129" s="262"/>
      <c r="I129" s="263"/>
      <c r="J129" s="266"/>
      <c r="K129" s="149"/>
      <c r="L129" s="103"/>
      <c r="M129" s="104"/>
      <c r="N129" s="104"/>
      <c r="O129" s="105"/>
      <c r="P129" s="273"/>
      <c r="Q129" s="253"/>
      <c r="R129" s="276"/>
      <c r="S129" s="65"/>
      <c r="T129" s="252"/>
      <c r="U129" s="254"/>
      <c r="V129" s="242">
        <f>IF(作業員の選択!$C$25="","",VLOOKUP(作業員の選択!$C$25,基本データ!$A$11:$AN$50,19,FALSE))</f>
        <v>65</v>
      </c>
      <c r="W129" s="243"/>
      <c r="X129" s="242">
        <f>IF(作業員の選択!$C$25="","",VLOOKUP(作業員の選択!$C$25,基本データ!$A$11:$AN$50,25,FALSE))</f>
        <v>215</v>
      </c>
      <c r="Y129" s="244"/>
      <c r="Z129" s="244"/>
      <c r="AA129" s="243"/>
      <c r="AB129" s="242">
        <f>IF(作業員の選択!$C$25="","",VLOOKUP(作業員の選択!$C$25,基本データ!$A$11:$AN$50,31,FALSE))</f>
        <v>515</v>
      </c>
      <c r="AC129" s="243"/>
      <c r="AD129" s="421"/>
      <c r="AE129" s="422"/>
      <c r="AF129" s="241">
        <f>IF(作業員の選択!$C$15="","",VLOOKUP(作業員の選択!$C$15,基本データ!$A$11:$AN$50,25,FALSE))</f>
        <v>205</v>
      </c>
      <c r="AG129" s="241">
        <f>IF(作業員の選択!$C$15="","",VLOOKUP(作業員の選択!$C$15,基本データ!$A$11:$AN$50,25,FALSE))</f>
        <v>205</v>
      </c>
      <c r="AH129" s="236"/>
    </row>
    <row r="130" spans="2:34" ht="9" customHeight="1">
      <c r="B130" s="60"/>
      <c r="C130" s="283" t="str">
        <f>IF(作業員の選択!$C$26="","",VLOOKUP(作業員の選択!$C$26,基本データ!$A$11:$AN$50,2,FALSE))</f>
        <v>あおやぎ　ろくろう</v>
      </c>
      <c r="D130" s="284"/>
      <c r="E130" s="285"/>
      <c r="F130" s="66"/>
      <c r="G130" s="289"/>
      <c r="H130" s="290">
        <f>IF(作業員の選択!$C$26="","　　年　月　日",VLOOKUP(作業員の選択!$C$26,基本データ!$A$11:$AQ$50,5,FALSE))</f>
        <v>36970</v>
      </c>
      <c r="I130" s="291"/>
      <c r="J130" s="296">
        <f>IF(作業員の選択!$C$26="","　　年　月　日",VLOOKUP(作業員の選択!$C$26,基本データ!$A$11:$AQ$50,4,FALSE))</f>
        <v>26709</v>
      </c>
      <c r="K130" s="145" t="str">
        <f>IF(作業員の選択!$C$26="","",VLOOKUP(作業員の選択!$C$26,基本データ!$A$11:$AN$50,6,FALSE))</f>
        <v>長岡市小国町2-6</v>
      </c>
      <c r="L130" s="428" t="s">
        <v>43</v>
      </c>
      <c r="M130" s="299"/>
      <c r="N130" s="299" t="str">
        <f>IF(作業員の選択!$C$26="","",VLOOKUP(作業員の選択!$C$26,基本データ!$A$11:$AN$50,7,FALSE))</f>
        <v>0258-11-0016</v>
      </c>
      <c r="O130" s="300"/>
      <c r="P130" s="310">
        <f>IF(作業員の選択!$C$26="","",VLOOKUP(作業員の選択!$C$26,基本データ!$A$11:$AN$50,10,FALSE))</f>
        <v>44596</v>
      </c>
      <c r="Q130" s="426"/>
      <c r="R130" s="311"/>
      <c r="S130" s="62"/>
      <c r="T130" s="310">
        <f>IF(作業員の選択!$C$26="","　　年　月　日",VLOOKUP(作業員の選択!$C$26,基本データ!$A$11:$AQ$50,32,FALSE))</f>
        <v>44636</v>
      </c>
      <c r="U130" s="311"/>
      <c r="V130" s="316" t="str">
        <f>IF(作業員の選択!$C$26="","",VLOOKUP(作業員の選択!$C$26,基本データ!$A$11:$AN$50,14,FALSE))</f>
        <v>低圧電気取扱業務</v>
      </c>
      <c r="W130" s="317"/>
      <c r="X130" s="316" t="str">
        <f>IF(作業員の選択!$C$26="","",VLOOKUP(作業員の選択!$C$26,基本データ!$A$11:$AN$50,20,FALSE))</f>
        <v>小型移動式クレーン(5t未満)</v>
      </c>
      <c r="Y130" s="318"/>
      <c r="Z130" s="318"/>
      <c r="AA130" s="317"/>
      <c r="AB130" s="316" t="str">
        <f>IF(作業員の選択!$C$26="","",VLOOKUP(作業員の選択!$C$26,基本データ!$A$11:$AN$50,26,FALSE))</f>
        <v>第1種電気工事士</v>
      </c>
      <c r="AC130" s="317"/>
      <c r="AD130" s="290" t="s">
        <v>66</v>
      </c>
      <c r="AE130" s="291"/>
      <c r="AF130" s="240" t="str">
        <f>IF(作業員の選択!$C$26="","",VLOOKUP(作業員の選択!$C$26,基本データ!$A$11:$AN$50,35,FALSE))</f>
        <v>協会けんぽ</v>
      </c>
      <c r="AG130" s="240">
        <f>IF(作業員の選択!$C$26="","",VLOOKUP(作業員の選択!$C$26,基本データ!$A$11:$AN$50,36,FALSE))</f>
        <v>16</v>
      </c>
      <c r="AH130" s="234" t="str">
        <f>IF(作業員の選択!$C$26="","",IF(VLOOKUP(作業員の選択!$C$26,基本データ!$A$11:$AO$60,41,FALSE)="有","○",IF(VLOOKUP(作業員の選択!$C$26,基本データ!$A$11:$AO$60,41,FALSE)="","","")))</f>
        <v>○</v>
      </c>
    </row>
    <row r="131" spans="2:34" ht="9" customHeight="1">
      <c r="B131" s="112"/>
      <c r="C131" s="286"/>
      <c r="D131" s="287"/>
      <c r="E131" s="288"/>
      <c r="F131" s="120"/>
      <c r="G131" s="256"/>
      <c r="H131" s="292"/>
      <c r="I131" s="293"/>
      <c r="J131" s="297"/>
      <c r="K131" s="158"/>
      <c r="L131" s="137"/>
      <c r="M131" s="138"/>
      <c r="N131" s="138"/>
      <c r="O131" s="139"/>
      <c r="P131" s="312"/>
      <c r="Q131" s="403"/>
      <c r="R131" s="313"/>
      <c r="S131" s="117"/>
      <c r="T131" s="312"/>
      <c r="U131" s="313"/>
      <c r="V131" s="237" t="str">
        <f>IF(作業員の選択!$C$26="","",VLOOKUP(作業員の選択!$C$26,基本データ!$A$11:$AN$50,15,FALSE))</f>
        <v>職長訓練</v>
      </c>
      <c r="W131" s="238"/>
      <c r="X131" s="237" t="str">
        <f>IF(作業員の選択!$C$26="","",VLOOKUP(作業員の選択!$C$26,基本データ!$A$11:$AN$50,21,FALSE))</f>
        <v>玉掛作業者(1t以上)</v>
      </c>
      <c r="Y131" s="239"/>
      <c r="Z131" s="239"/>
      <c r="AA131" s="238"/>
      <c r="AB131" s="237" t="str">
        <f>IF(作業員の選択!$C$26="","",VLOOKUP(作業員の選択!$C$26,基本データ!$A$11:$AN$50,27,FALSE))</f>
        <v>2級電気施工管理</v>
      </c>
      <c r="AC131" s="238"/>
      <c r="AD131" s="292"/>
      <c r="AE131" s="293"/>
      <c r="AF131" s="241">
        <f>IF(作業員の選択!$C$16="","",VLOOKUP(作業員の選択!$C$16,基本データ!$A$11:$AN$50,25,FALSE))</f>
        <v>206</v>
      </c>
      <c r="AG131" s="241">
        <f>IF(作業員の選択!$C$16="","",VLOOKUP(作業員の選択!$C$16,基本データ!$A$11:$AN$50,25,FALSE))</f>
        <v>206</v>
      </c>
      <c r="AH131" s="235"/>
    </row>
    <row r="132" spans="2:34" ht="9" customHeight="1">
      <c r="B132" s="370">
        <v>16</v>
      </c>
      <c r="C132" s="246" t="str">
        <f>IF(作業員の選択!$C$26="","",VLOOKUP(作業員の選択!$C$26,基本データ!$A$11:$AN$50,1,FALSE))</f>
        <v>青柳　六郎</v>
      </c>
      <c r="D132" s="247"/>
      <c r="E132" s="248"/>
      <c r="F132" s="255" t="str">
        <f>IF(作業員の選択!$C$26="","",VLOOKUP(作業員の選択!$C$26,基本データ!$A$11:$AN$50,3,FALSE))</f>
        <v>電工</v>
      </c>
      <c r="G132" s="256"/>
      <c r="H132" s="294"/>
      <c r="I132" s="295"/>
      <c r="J132" s="298"/>
      <c r="K132" s="147"/>
      <c r="L132" s="100"/>
      <c r="M132" s="101"/>
      <c r="N132" s="101"/>
      <c r="O132" s="102"/>
      <c r="P132" s="314"/>
      <c r="Q132" s="427"/>
      <c r="R132" s="315"/>
      <c r="S132" s="255" t="str">
        <f>IF(作業員の選択!$C$26="","",VLOOKUP(作業員の選択!$C$26,基本データ!$A$11:$AN$50,13,FALSE))</f>
        <v>O</v>
      </c>
      <c r="T132" s="314"/>
      <c r="U132" s="315"/>
      <c r="V132" s="237" t="str">
        <f>IF(作業員の選択!$C$26="","",VLOOKUP(作業員の選択!$C$26,基本データ!$A$11:$AN$50,16,FALSE))</f>
        <v>研削といし</v>
      </c>
      <c r="W132" s="238"/>
      <c r="X132" s="237" t="str">
        <f>IF(作業員の選択!$C$26="","",VLOOKUP(作業員の選択!$C$26,基本データ!$A$11:$AN$50,22,FALSE))</f>
        <v>高所作業車(10m以上)</v>
      </c>
      <c r="Y132" s="239"/>
      <c r="Z132" s="239"/>
      <c r="AA132" s="238"/>
      <c r="AB132" s="237" t="str">
        <f>IF(作業員の選択!$C$26="","",VLOOKUP(作業員の選択!$C$26,基本データ!$A$11:$AN$50,28,FALSE))</f>
        <v>大型自動車</v>
      </c>
      <c r="AC132" s="238"/>
      <c r="AD132" s="294"/>
      <c r="AE132" s="295"/>
      <c r="AF132" s="240" t="str">
        <f>IF(作業員の選択!$C$26="","",VLOOKUP(作業員の選択!$C$26,基本データ!$A$11:$AN$50,37,FALSE))</f>
        <v>国民年金</v>
      </c>
      <c r="AG132" s="240" t="s">
        <v>372</v>
      </c>
      <c r="AH132" s="236"/>
    </row>
    <row r="133" spans="2:34" ht="9" customHeight="1">
      <c r="B133" s="370"/>
      <c r="C133" s="249"/>
      <c r="D133" s="250"/>
      <c r="E133" s="251"/>
      <c r="F133" s="255"/>
      <c r="G133" s="256"/>
      <c r="H133" s="258">
        <f ca="1">IF(作業員の選択!$C$26="","　　年",VLOOKUP(作業員の選択!$C$26,基本データ!$A$11:$AQ$50,43,FALSE))</f>
        <v>23</v>
      </c>
      <c r="I133" s="259"/>
      <c r="J133" s="264">
        <f ca="1">IF(作業員の選択!$C$26="","　歳",VLOOKUP(作業員の選択!$C$26,基本データ!$A$11:$AQ$50,42,FALSE))</f>
        <v>50</v>
      </c>
      <c r="K133" s="159" t="str">
        <f>IF(作業員の選択!$C$26="","",VLOOKUP(作業員の選択!$C$26,基本データ!$A$11:$AN$50,8,FALSE))</f>
        <v>同上</v>
      </c>
      <c r="L133" s="267" t="s">
        <v>43</v>
      </c>
      <c r="M133" s="268"/>
      <c r="N133" s="269">
        <f>IF(作業員の選択!$C$26="","",VLOOKUP(作業員の選択!$C$26,基本データ!$A$11:$AN$50,9,FALSE))</f>
        <v>0</v>
      </c>
      <c r="O133" s="423"/>
      <c r="P133" s="271">
        <f>IF(作業員の選択!$C$26="","",VLOOKUP(作業員の選択!$C$26,基本データ!$A$11:$AN$50,11,FALSE))</f>
        <v>157</v>
      </c>
      <c r="Q133" s="247" t="s">
        <v>68</v>
      </c>
      <c r="R133" s="274">
        <f>IF(作業員の選択!$C$26="","",VLOOKUP(作業員の選択!$C$26,基本データ!$A$11:$AN$50,12,FALSE))</f>
        <v>111</v>
      </c>
      <c r="S133" s="255"/>
      <c r="T133" s="246">
        <f>IF(作業員の選択!$C$26="","",VLOOKUP(作業員の選択!$C$26,基本データ!$A$11:$AQ$50,33,FALSE))</f>
        <v>516</v>
      </c>
      <c r="U133" s="248"/>
      <c r="V133" s="237" t="str">
        <f>IF(作業員の選択!$C$26="","",VLOOKUP(作業員の選択!$C$26,基本データ!$A$11:$AN$50,17,FALSE))</f>
        <v>た</v>
      </c>
      <c r="W133" s="238"/>
      <c r="X133" s="237">
        <f>IF(作業員の選択!$C$26="","",VLOOKUP(作業員の選択!$C$26,基本データ!$A$11:$AN$50,23,FALSE))</f>
        <v>116</v>
      </c>
      <c r="Y133" s="239"/>
      <c r="Z133" s="239"/>
      <c r="AA133" s="238"/>
      <c r="AB133" s="237">
        <f>IF(作業員の選択!$C$26="","",VLOOKUP(作業員の選択!$C$26,基本データ!$A$11:$AN$50,29,FALSE))</f>
        <v>416</v>
      </c>
      <c r="AC133" s="238"/>
      <c r="AD133" s="419" t="s">
        <v>66</v>
      </c>
      <c r="AE133" s="420"/>
      <c r="AF133" s="241">
        <f>IF(作業員の選択!$C$16="","",VLOOKUP(作業員の選択!$C$16,基本データ!$A$11:$AN$50,25,FALSE))</f>
        <v>206</v>
      </c>
      <c r="AG133" s="241"/>
      <c r="AH133" s="234" t="str">
        <f>IF(作業員の選択!$C$26="","",IF(VLOOKUP(作業員の選択!$C$26,基本データ!$A$11:$AO$60,41,FALSE)="有","",IF(VLOOKUP(作業員の選択!$C$26,基本データ!$A$11:$AO$60,41,FALSE)="無","○","")))</f>
        <v/>
      </c>
    </row>
    <row r="134" spans="2:34" ht="9" customHeight="1">
      <c r="B134" s="111"/>
      <c r="C134" s="249"/>
      <c r="D134" s="250"/>
      <c r="E134" s="251"/>
      <c r="F134" s="110"/>
      <c r="G134" s="256"/>
      <c r="H134" s="260"/>
      <c r="I134" s="261"/>
      <c r="J134" s="265"/>
      <c r="K134" s="158"/>
      <c r="L134" s="137"/>
      <c r="M134" s="138"/>
      <c r="N134" s="141"/>
      <c r="O134" s="162"/>
      <c r="P134" s="272"/>
      <c r="Q134" s="250"/>
      <c r="R134" s="275"/>
      <c r="S134" s="110"/>
      <c r="T134" s="249"/>
      <c r="U134" s="251"/>
      <c r="V134" s="237">
        <f>IF(作業員の選択!$C$26="","",VLOOKUP(作業員の選択!$C$26,基本データ!$A$11:$AN$50,18,FALSE))</f>
        <v>16</v>
      </c>
      <c r="W134" s="238"/>
      <c r="X134" s="237">
        <f>IF(作業員の選択!$C$26="","",VLOOKUP(作業員の選択!$C$26,基本データ!$A$11:$AN$50,24,FALSE))</f>
        <v>166</v>
      </c>
      <c r="Y134" s="239"/>
      <c r="Z134" s="239"/>
      <c r="AA134" s="238"/>
      <c r="AB134" s="237">
        <f>IF(作業員の選択!$C$26="","",VLOOKUP(作業員の選択!$C$26,基本データ!$A$11:$AN$50,30,FALSE))</f>
        <v>466</v>
      </c>
      <c r="AC134" s="238"/>
      <c r="AD134" s="292"/>
      <c r="AE134" s="293"/>
      <c r="AF134" s="240">
        <f>IF(作業員の選択!$C$26="","",VLOOKUP(作業員の選択!$C$26,基本データ!$A$11:$AN$50,39,FALSE))</f>
        <v>0</v>
      </c>
      <c r="AG134" s="240">
        <f>IF(作業員の選択!$C$26="","",IF($AF$134
="適用除外","－",VLOOKUP(作業員の選択!$C$26,基本データ!$A$11:$AN$50,40,FALSE)))</f>
        <v>1016</v>
      </c>
      <c r="AH134" s="235"/>
    </row>
    <row r="135" spans="2:34" ht="9" customHeight="1">
      <c r="B135" s="63"/>
      <c r="C135" s="252"/>
      <c r="D135" s="253"/>
      <c r="E135" s="254"/>
      <c r="F135" s="64"/>
      <c r="G135" s="257"/>
      <c r="H135" s="262"/>
      <c r="I135" s="263"/>
      <c r="J135" s="266"/>
      <c r="K135" s="149"/>
      <c r="L135" s="103"/>
      <c r="M135" s="104"/>
      <c r="N135" s="104"/>
      <c r="O135" s="105"/>
      <c r="P135" s="273"/>
      <c r="Q135" s="253"/>
      <c r="R135" s="276"/>
      <c r="S135" s="65"/>
      <c r="T135" s="252"/>
      <c r="U135" s="254"/>
      <c r="V135" s="242">
        <f>IF(作業員の選択!$C$26="","",VLOOKUP(作業員の選択!$C$26,基本データ!$A$11:$AN$50,19,FALSE))</f>
        <v>66</v>
      </c>
      <c r="W135" s="243"/>
      <c r="X135" s="242">
        <f>IF(作業員の選択!$C$26="","",VLOOKUP(作業員の選択!$C$26,基本データ!$A$11:$AN$50,25,FALSE))</f>
        <v>216</v>
      </c>
      <c r="Y135" s="244"/>
      <c r="Z135" s="244"/>
      <c r="AA135" s="243"/>
      <c r="AB135" s="242">
        <f>IF(作業員の選択!$C$26="","",VLOOKUP(作業員の選択!$C$26,基本データ!$A$11:$AN$50,31,FALSE))</f>
        <v>516</v>
      </c>
      <c r="AC135" s="243"/>
      <c r="AD135" s="421"/>
      <c r="AE135" s="422"/>
      <c r="AF135" s="241">
        <f>IF(作業員の選択!$C$16="","",VLOOKUP(作業員の選択!$C$16,基本データ!$A$11:$AN$50,25,FALSE))</f>
        <v>206</v>
      </c>
      <c r="AG135" s="241">
        <f>IF(作業員の選択!$C$16="","",VLOOKUP(作業員の選択!$C$16,基本データ!$A$11:$AN$50,25,FALSE))</f>
        <v>206</v>
      </c>
      <c r="AH135" s="236"/>
    </row>
    <row r="136" spans="2:34" ht="9" customHeight="1">
      <c r="B136" s="60"/>
      <c r="C136" s="283" t="str">
        <f>IF(作業員の選択!$C$27="","",VLOOKUP(作業員の選択!$C$27,基本データ!$A$11:$AN$50,2,FALSE))</f>
        <v>あおやぎ　しちろう</v>
      </c>
      <c r="D136" s="284"/>
      <c r="E136" s="285"/>
      <c r="F136" s="66"/>
      <c r="G136" s="289"/>
      <c r="H136" s="290">
        <f>IF(作業員の選択!$C$27="","　　年　月　日",VLOOKUP(作業員の選択!$C$27,基本データ!$A$11:$AQ$50,5,FALSE))</f>
        <v>37001</v>
      </c>
      <c r="I136" s="291"/>
      <c r="J136" s="296">
        <f>IF(作業員の選択!$C$27="","　　年　月　日",VLOOKUP(作業員の選択!$C$27,基本データ!$A$11:$AQ$50,4,FALSE))</f>
        <v>25248</v>
      </c>
      <c r="K136" s="145" t="str">
        <f>IF(作業員の選択!$C$27="","",VLOOKUP(作業員の選択!$C$27,基本データ!$A$11:$AN$50,6,FALSE))</f>
        <v>長岡市小国町2-7</v>
      </c>
      <c r="L136" s="428" t="s">
        <v>43</v>
      </c>
      <c r="M136" s="299"/>
      <c r="N136" s="299" t="str">
        <f>IF(作業員の選択!$C$27="","",VLOOKUP(作業員の選択!$C$27,基本データ!$A$11:$AN$50,7,FALSE))</f>
        <v>0258-11-0017</v>
      </c>
      <c r="O136" s="300"/>
      <c r="P136" s="310">
        <f>IF(作業員の選択!$C$27="","",VLOOKUP(作業員の選択!$C$27,基本データ!$A$11:$AN$50,10,FALSE))</f>
        <v>44596</v>
      </c>
      <c r="Q136" s="426"/>
      <c r="R136" s="311"/>
      <c r="S136" s="62"/>
      <c r="T136" s="310">
        <f>IF(作業員の選択!$C$27="","　　年　月　日",VLOOKUP(作業員の選択!$C$27,基本データ!$A$11:$AQ$50,32,FALSE))</f>
        <v>44637</v>
      </c>
      <c r="U136" s="311"/>
      <c r="V136" s="316" t="str">
        <f>IF(作業員の選択!$C$27="","",VLOOKUP(作業員の選択!$C$27,基本データ!$A$11:$AN$50,14,FALSE))</f>
        <v>小型車両系建設機械</v>
      </c>
      <c r="W136" s="317"/>
      <c r="X136" s="316" t="str">
        <f>IF(作業員の選択!$C$27="","",VLOOKUP(作業員の選択!$C$27,基本データ!$A$11:$AN$50,20,FALSE))</f>
        <v>高所作業車(10m以上)</v>
      </c>
      <c r="Y136" s="318"/>
      <c r="Z136" s="318"/>
      <c r="AA136" s="317"/>
      <c r="AB136" s="316" t="str">
        <f>IF(作業員の選択!$C$27="","",VLOOKUP(作業員の選択!$C$27,基本データ!$A$11:$AN$50,26,FALSE))</f>
        <v>第1種電気工事士</v>
      </c>
      <c r="AC136" s="317"/>
      <c r="AD136" s="290" t="s">
        <v>66</v>
      </c>
      <c r="AE136" s="291"/>
      <c r="AF136" s="240" t="str">
        <f>IF(作業員の選択!$C$27="","",VLOOKUP(作業員の選択!$C$27,基本データ!$A$11:$AN$50,35,FALSE))</f>
        <v>協会けんぽ</v>
      </c>
      <c r="AG136" s="240">
        <f>IF(作業員の選択!$C$27="","",VLOOKUP(作業員の選択!$C$27,基本データ!$A$11:$AN$50,36,FALSE))</f>
        <v>17</v>
      </c>
      <c r="AH136" s="234" t="str">
        <f>IF(作業員の選択!$C$27="","",IF(VLOOKUP(作業員の選択!$C$27,基本データ!$A$11:$AO$60,41,FALSE)="有","○",IF(VLOOKUP(作業員の選択!$C$27,基本データ!$A$11:$AO$60,41,FALSE)="","","")))</f>
        <v>○</v>
      </c>
    </row>
    <row r="137" spans="2:34" ht="9" customHeight="1">
      <c r="B137" s="112"/>
      <c r="C137" s="286"/>
      <c r="D137" s="287"/>
      <c r="E137" s="288"/>
      <c r="F137" s="120"/>
      <c r="G137" s="256"/>
      <c r="H137" s="292"/>
      <c r="I137" s="293"/>
      <c r="J137" s="297"/>
      <c r="K137" s="158"/>
      <c r="L137" s="137"/>
      <c r="M137" s="138"/>
      <c r="N137" s="138"/>
      <c r="O137" s="139"/>
      <c r="P137" s="312"/>
      <c r="Q137" s="403"/>
      <c r="R137" s="313"/>
      <c r="S137" s="117"/>
      <c r="T137" s="312"/>
      <c r="U137" s="313"/>
      <c r="V137" s="237" t="str">
        <f>IF(作業員の選択!$C$27="","",VLOOKUP(作業員の選択!$C$27,基本データ!$A$11:$AN$50,15,FALSE))</f>
        <v>低圧電気取扱業務</v>
      </c>
      <c r="W137" s="238"/>
      <c r="X137" s="237" t="str">
        <f>IF(作業員の選択!$C$27="","",VLOOKUP(作業員の選択!$C$27,基本データ!$A$11:$AN$50,21,FALSE))</f>
        <v>小型移動式クレーン(5t未満)</v>
      </c>
      <c r="Y137" s="239"/>
      <c r="Z137" s="239"/>
      <c r="AA137" s="238"/>
      <c r="AB137" s="237" t="str">
        <f>IF(作業員の選択!$C$27="","",VLOOKUP(作業員の選択!$C$27,基本データ!$A$11:$AN$50,27,FALSE))</f>
        <v>有線ﾃﾚﾋﾞｼﾞｮﾝ放送技術者</v>
      </c>
      <c r="AC137" s="238"/>
      <c r="AD137" s="292"/>
      <c r="AE137" s="293"/>
      <c r="AF137" s="241">
        <f>IF(作業員の選択!$C$17="","",VLOOKUP(作業員の選択!$C$17,基本データ!$A$11:$AN$50,25,FALSE))</f>
        <v>207</v>
      </c>
      <c r="AG137" s="241">
        <f>IF(作業員の選択!$C$17="","",VLOOKUP(作業員の選択!$C$17,基本データ!$A$11:$AN$50,25,FALSE))</f>
        <v>207</v>
      </c>
      <c r="AH137" s="235"/>
    </row>
    <row r="138" spans="2:34" ht="9" customHeight="1">
      <c r="B138" s="370">
        <v>17</v>
      </c>
      <c r="C138" s="246" t="str">
        <f>IF(作業員の選択!$C$27="","",VLOOKUP(作業員の選択!$C$27,基本データ!$A$11:$AN$50,1,FALSE))</f>
        <v>青柳　七郎</v>
      </c>
      <c r="D138" s="247"/>
      <c r="E138" s="248"/>
      <c r="F138" s="255" t="str">
        <f>IF(作業員の選択!$C$27="","",VLOOKUP(作業員の選択!$C$27,基本データ!$A$11:$AN$50,3,FALSE))</f>
        <v>電工</v>
      </c>
      <c r="G138" s="256"/>
      <c r="H138" s="294"/>
      <c r="I138" s="295"/>
      <c r="J138" s="298"/>
      <c r="K138" s="147"/>
      <c r="L138" s="100"/>
      <c r="M138" s="101"/>
      <c r="N138" s="101"/>
      <c r="O138" s="102"/>
      <c r="P138" s="314"/>
      <c r="Q138" s="427"/>
      <c r="R138" s="315"/>
      <c r="S138" s="255" t="str">
        <f>IF(作業員の選択!$C$27="","",VLOOKUP(作業員の選択!$C$27,基本データ!$A$11:$AN$50,13,FALSE))</f>
        <v>A</v>
      </c>
      <c r="T138" s="314"/>
      <c r="U138" s="315"/>
      <c r="V138" s="237" t="str">
        <f>IF(作業員の選択!$C$27="","",VLOOKUP(作業員の選択!$C$27,基本データ!$A$11:$AN$50,16,FALSE))</f>
        <v>研削といし</v>
      </c>
      <c r="W138" s="238"/>
      <c r="X138" s="237" t="str">
        <f>IF(作業員の選択!$C$27="","",VLOOKUP(作業員の選択!$C$27,基本データ!$A$11:$AN$50,22,FALSE))</f>
        <v>玉掛作業者(1t以上)</v>
      </c>
      <c r="Y138" s="239"/>
      <c r="Z138" s="239"/>
      <c r="AA138" s="238"/>
      <c r="AB138" s="237" t="str">
        <f>IF(作業員の選択!$C$27="","",VLOOKUP(作業員の選択!$C$27,基本データ!$A$11:$AN$50,28,FALSE))</f>
        <v>大型自動車</v>
      </c>
      <c r="AC138" s="238"/>
      <c r="AD138" s="294"/>
      <c r="AE138" s="295"/>
      <c r="AF138" s="240" t="str">
        <f>IF(作業員の選択!$C$27="","",VLOOKUP(作業員の選択!$C$27,基本データ!$A$11:$AN$50,37,FALSE))</f>
        <v>国民年金</v>
      </c>
      <c r="AG138" s="240" t="s">
        <v>372</v>
      </c>
      <c r="AH138" s="236"/>
    </row>
    <row r="139" spans="2:34" ht="9" customHeight="1">
      <c r="B139" s="370"/>
      <c r="C139" s="249"/>
      <c r="D139" s="250"/>
      <c r="E139" s="251"/>
      <c r="F139" s="255"/>
      <c r="G139" s="256"/>
      <c r="H139" s="258">
        <f ca="1">IF(作業員の選択!$C$27="","　　年",VLOOKUP(作業員の選択!$C$27,基本データ!$A$11:$AQ$50,43,FALSE))</f>
        <v>36</v>
      </c>
      <c r="I139" s="259"/>
      <c r="J139" s="264">
        <f ca="1">IF(作業員の選択!$C$27="","　歳",VLOOKUP(作業員の選択!$C$27,基本データ!$A$11:$AQ$50,42,FALSE))</f>
        <v>54</v>
      </c>
      <c r="K139" s="159" t="str">
        <f>IF(作業員の選択!$C$27="","",VLOOKUP(作業員の選択!$C$27,基本データ!$A$11:$AN$50,8,FALSE))</f>
        <v>同上</v>
      </c>
      <c r="L139" s="267" t="s">
        <v>43</v>
      </c>
      <c r="M139" s="268"/>
      <c r="N139" s="269">
        <f>IF(作業員の選択!$C$27="","",VLOOKUP(作業員の選択!$C$27,基本データ!$A$11:$AN$50,9,FALSE))</f>
        <v>0</v>
      </c>
      <c r="O139" s="423"/>
      <c r="P139" s="271">
        <f>IF(作業員の選択!$C$27="","",VLOOKUP(作業員の選択!$C$27,基本データ!$A$11:$AN$50,11,FALSE))</f>
        <v>117</v>
      </c>
      <c r="Q139" s="247" t="s">
        <v>68</v>
      </c>
      <c r="R139" s="274">
        <f>IF(作業員の選択!$C$27="","",VLOOKUP(作業員の選択!$C$27,基本データ!$A$11:$AN$50,12,FALSE))</f>
        <v>82</v>
      </c>
      <c r="S139" s="255"/>
      <c r="T139" s="246">
        <f>IF(作業員の選択!$C$27="","",VLOOKUP(作業員の選択!$C$27,基本データ!$A$11:$AQ$50,33,FALSE))</f>
        <v>517</v>
      </c>
      <c r="U139" s="248"/>
      <c r="V139" s="237" t="str">
        <f>IF(作業員の選択!$C$27="","",VLOOKUP(作業員の選択!$C$27,基本データ!$A$11:$AN$50,17,FALSE))</f>
        <v>ち</v>
      </c>
      <c r="W139" s="238"/>
      <c r="X139" s="237" t="str">
        <f>IF(作業員の選択!$C$27="","",VLOOKUP(作業員の選択!$C$27,基本データ!$A$11:$AN$50,23,FALSE))</f>
        <v>第二種酸素欠乏危険作業</v>
      </c>
      <c r="Y139" s="239"/>
      <c r="Z139" s="239"/>
      <c r="AA139" s="238"/>
      <c r="AB139" s="237">
        <f>IF(作業員の選択!$C$27="","",VLOOKUP(作業員の選択!$C$27,基本データ!$A$11:$AN$50,29,FALSE))</f>
        <v>417</v>
      </c>
      <c r="AC139" s="238"/>
      <c r="AD139" s="419" t="s">
        <v>66</v>
      </c>
      <c r="AE139" s="420"/>
      <c r="AF139" s="241">
        <f>IF(作業員の選択!$C$17="","",VLOOKUP(作業員の選択!$C$17,基本データ!$A$11:$AN$50,25,FALSE))</f>
        <v>207</v>
      </c>
      <c r="AG139" s="241"/>
      <c r="AH139" s="234" t="str">
        <f>IF(作業員の選択!$C$27="","",IF(VLOOKUP(作業員の選択!$C$27,基本データ!$A$11:$AO$60,41,FALSE)="有","",IF(VLOOKUP(作業員の選択!$C$27,基本データ!$A$11:$AO$60,41,FALSE)="無","○","")))</f>
        <v/>
      </c>
    </row>
    <row r="140" spans="2:34" ht="9" customHeight="1">
      <c r="B140" s="111"/>
      <c r="C140" s="249"/>
      <c r="D140" s="250"/>
      <c r="E140" s="251"/>
      <c r="F140" s="110"/>
      <c r="G140" s="256"/>
      <c r="H140" s="260"/>
      <c r="I140" s="261"/>
      <c r="J140" s="265"/>
      <c r="K140" s="158"/>
      <c r="L140" s="137"/>
      <c r="M140" s="138"/>
      <c r="N140" s="141"/>
      <c r="O140" s="162"/>
      <c r="P140" s="272"/>
      <c r="Q140" s="250"/>
      <c r="R140" s="275"/>
      <c r="S140" s="110"/>
      <c r="T140" s="249"/>
      <c r="U140" s="251"/>
      <c r="V140" s="237">
        <f>IF(作業員の選択!$C$27="","",VLOOKUP(作業員の選択!$C$27,基本データ!$A$11:$AN$50,18,FALSE))</f>
        <v>17</v>
      </c>
      <c r="W140" s="238"/>
      <c r="X140" s="237">
        <f>IF(作業員の選択!$C$27="","",VLOOKUP(作業員の選択!$C$27,基本データ!$A$11:$AN$50,24,FALSE))</f>
        <v>167</v>
      </c>
      <c r="Y140" s="239"/>
      <c r="Z140" s="239"/>
      <c r="AA140" s="238"/>
      <c r="AB140" s="237">
        <f>IF(作業員の選択!$C$27="","",VLOOKUP(作業員の選択!$C$27,基本データ!$A$11:$AN$50,30,FALSE))</f>
        <v>467</v>
      </c>
      <c r="AC140" s="238"/>
      <c r="AD140" s="292"/>
      <c r="AE140" s="293"/>
      <c r="AF140" s="240">
        <f>IF(作業員の選択!$C$27="","",VLOOKUP(作業員の選択!$C$27,基本データ!$A$11:$AN$50,39,FALSE))</f>
        <v>0</v>
      </c>
      <c r="AG140" s="240">
        <f>IF(作業員の選択!$C$27="","",IF($AF$140="適用除外","－",VLOOKUP(作業員の選択!$C$27,基本データ!$A$11:$AN$50,40,FALSE)))</f>
        <v>1017</v>
      </c>
      <c r="AH140" s="235"/>
    </row>
    <row r="141" spans="2:34" ht="9" customHeight="1">
      <c r="B141" s="63"/>
      <c r="C141" s="252"/>
      <c r="D141" s="253"/>
      <c r="E141" s="254"/>
      <c r="F141" s="64"/>
      <c r="G141" s="257"/>
      <c r="H141" s="262"/>
      <c r="I141" s="263"/>
      <c r="J141" s="266"/>
      <c r="K141" s="149"/>
      <c r="L141" s="103"/>
      <c r="M141" s="104"/>
      <c r="N141" s="104"/>
      <c r="O141" s="105"/>
      <c r="P141" s="273"/>
      <c r="Q141" s="253"/>
      <c r="R141" s="276"/>
      <c r="S141" s="65"/>
      <c r="T141" s="252"/>
      <c r="U141" s="254"/>
      <c r="V141" s="416">
        <f>IF(作業員の選択!$C$27="","",VLOOKUP(作業員の選択!$C$27,基本データ!$A$11:$AN$50,19,FALSE))</f>
        <v>67</v>
      </c>
      <c r="W141" s="417"/>
      <c r="X141" s="416">
        <f>IF(作業員の選択!$C$27="","",VLOOKUP(作業員の選択!$C$27,基本データ!$A$11:$AN$50,25,FALSE))</f>
        <v>217</v>
      </c>
      <c r="Y141" s="418"/>
      <c r="Z141" s="418"/>
      <c r="AA141" s="417"/>
      <c r="AB141" s="242">
        <f>IF(作業員の選択!$C$27="","",VLOOKUP(作業員の選択!$C$27,基本データ!$A$11:$AN$50,31,FALSE))</f>
        <v>517</v>
      </c>
      <c r="AC141" s="243"/>
      <c r="AD141" s="421"/>
      <c r="AE141" s="422"/>
      <c r="AF141" s="241">
        <f>IF(作業員の選択!$C$17="","",VLOOKUP(作業員の選択!$C$17,基本データ!$A$11:$AN$50,25,FALSE))</f>
        <v>207</v>
      </c>
      <c r="AG141" s="241">
        <f>IF(作業員の選択!$C$17="","",VLOOKUP(作業員の選択!$C$17,基本データ!$A$11:$AN$50,25,FALSE))</f>
        <v>207</v>
      </c>
      <c r="AH141" s="236"/>
    </row>
    <row r="142" spans="2:34" ht="9" customHeight="1">
      <c r="B142" s="60"/>
      <c r="C142" s="283" t="str">
        <f>IF(作業員の選択!$C$28="","",VLOOKUP(作業員の選択!$C$28,基本データ!$A$11:$AN$50,2,FALSE))</f>
        <v>あおやぎ　はちろう</v>
      </c>
      <c r="D142" s="284"/>
      <c r="E142" s="285"/>
      <c r="F142" s="66"/>
      <c r="G142" s="289"/>
      <c r="H142" s="290">
        <f>IF(作業員の選択!$C$28="","　　年　月　日",VLOOKUP(作業員の選択!$C$28,基本データ!$A$11:$AQ$50,5,FALSE))</f>
        <v>37544</v>
      </c>
      <c r="I142" s="291"/>
      <c r="J142" s="296">
        <f>IF(作業員の選択!$C$28="","　　年　月　日",VLOOKUP(作業員の選択!$C$28,基本データ!$A$11:$AQ$50,4,FALSE))</f>
        <v>27316</v>
      </c>
      <c r="K142" s="145" t="str">
        <f>IF(作業員の選択!$C$28="","",VLOOKUP(作業員の選択!$C$28,基本データ!$A$11:$AN$50,6,FALSE))</f>
        <v>長岡市小国町2-8</v>
      </c>
      <c r="L142" s="428" t="s">
        <v>43</v>
      </c>
      <c r="M142" s="299"/>
      <c r="N142" s="299" t="str">
        <f>IF(作業員の選択!$C$28="","",VLOOKUP(作業員の選択!$C$28,基本データ!$A$11:$AN$50,7,FALSE))</f>
        <v>0258-11-0018</v>
      </c>
      <c r="O142" s="300"/>
      <c r="P142" s="310">
        <f>IF(作業員の選択!$C$28="","",VLOOKUP(作業員の選択!$C$28,基本データ!$A$11:$AN$50,10,FALSE))</f>
        <v>44596</v>
      </c>
      <c r="Q142" s="426"/>
      <c r="R142" s="311"/>
      <c r="S142" s="62"/>
      <c r="T142" s="310">
        <f>IF(作業員の選択!$C$28="","　　年　月　日",VLOOKUP(作業員の選択!$C$28,基本データ!$A$11:$AQ$50,32,FALSE))</f>
        <v>44638</v>
      </c>
      <c r="U142" s="311"/>
      <c r="V142" s="316" t="str">
        <f>IF(作業員の選択!$C$28="","",VLOOKUP(作業員の選択!$C$28,基本データ!$A$11:$AN$50,14,FALSE))</f>
        <v>低圧電気取扱業務</v>
      </c>
      <c r="W142" s="317"/>
      <c r="X142" s="316" t="str">
        <f>IF(作業員の選択!$C$28="","",VLOOKUP(作業員の選択!$C$28,基本データ!$A$11:$AN$50,20,FALSE))</f>
        <v>小型移動式クレーン(5t未満)</v>
      </c>
      <c r="Y142" s="318"/>
      <c r="Z142" s="318"/>
      <c r="AA142" s="317"/>
      <c r="AB142" s="316" t="str">
        <f>IF(作業員の選択!$C$28="","",VLOOKUP(作業員の選択!$C$28,基本データ!$A$11:$AN$50,26,FALSE))</f>
        <v>第2種電気工事士</v>
      </c>
      <c r="AC142" s="317"/>
      <c r="AD142" s="290" t="s">
        <v>66</v>
      </c>
      <c r="AE142" s="291"/>
      <c r="AF142" s="240" t="str">
        <f>IF(作業員の選択!$C$28="","",VLOOKUP(作業員の選択!$C$28,基本データ!$A$11:$AN$50,35,FALSE))</f>
        <v>協会けんぽ</v>
      </c>
      <c r="AG142" s="240">
        <f>IF(作業員の選択!$C$28="","",VLOOKUP(作業員の選択!$C$28,基本データ!$A$11:$AN$50,36,FALSE))</f>
        <v>18</v>
      </c>
      <c r="AH142" s="234" t="str">
        <f>IF(作業員の選択!$C$28="","",IF(VLOOKUP(作業員の選択!$C$28,基本データ!$A$11:$AO$60,41,FALSE)="有","○",IF(VLOOKUP(作業員の選択!$C$28,基本データ!$A$11:$AO$60,41,FALSE)="","","")))</f>
        <v>○</v>
      </c>
    </row>
    <row r="143" spans="2:34" ht="9" customHeight="1">
      <c r="B143" s="112"/>
      <c r="C143" s="286"/>
      <c r="D143" s="287"/>
      <c r="E143" s="288"/>
      <c r="F143" s="120"/>
      <c r="G143" s="256"/>
      <c r="H143" s="292"/>
      <c r="I143" s="293"/>
      <c r="J143" s="297"/>
      <c r="K143" s="158"/>
      <c r="L143" s="137"/>
      <c r="M143" s="138"/>
      <c r="N143" s="138"/>
      <c r="O143" s="139"/>
      <c r="P143" s="312"/>
      <c r="Q143" s="403"/>
      <c r="R143" s="313"/>
      <c r="S143" s="117"/>
      <c r="T143" s="312"/>
      <c r="U143" s="313"/>
      <c r="V143" s="237" t="str">
        <f>IF(作業員の選択!$C$28="","",VLOOKUP(作業員の選択!$C$28,基本データ!$A$11:$AN$50,15,FALSE))</f>
        <v>職長訓練</v>
      </c>
      <c r="W143" s="238"/>
      <c r="X143" s="237" t="str">
        <f>IF(作業員の選択!$C$28="","",VLOOKUP(作業員の選択!$C$28,基本データ!$A$11:$AN$50,21,FALSE))</f>
        <v>玉掛作業者(1t以上)</v>
      </c>
      <c r="Y143" s="239"/>
      <c r="Z143" s="239"/>
      <c r="AA143" s="238"/>
      <c r="AB143" s="237" t="str">
        <f>IF(作業員の選択!$C$28="","",VLOOKUP(作業員の選択!$C$28,基本データ!$A$11:$AN$50,27,FALSE))</f>
        <v>2級電気施工管理</v>
      </c>
      <c r="AC143" s="238"/>
      <c r="AD143" s="292"/>
      <c r="AE143" s="293"/>
      <c r="AF143" s="241">
        <f>IF(作業員の選択!$C$18="","",VLOOKUP(作業員の選択!$C$18,基本データ!$A$11:$AN$50,25,FALSE))</f>
        <v>208</v>
      </c>
      <c r="AG143" s="241">
        <f>IF(作業員の選択!$C$18="","",VLOOKUP(作業員の選択!$C$18,基本データ!$A$11:$AN$50,25,FALSE))</f>
        <v>208</v>
      </c>
      <c r="AH143" s="235"/>
    </row>
    <row r="144" spans="2:34" ht="9" customHeight="1">
      <c r="B144" s="370">
        <v>18</v>
      </c>
      <c r="C144" s="246" t="str">
        <f>IF(作業員の選択!$C$28="","",VLOOKUP(作業員の選択!$C$28,基本データ!$A$11:$AN$50,1,FALSE))</f>
        <v>青柳　八郎</v>
      </c>
      <c r="D144" s="247"/>
      <c r="E144" s="248"/>
      <c r="F144" s="255" t="str">
        <f>IF(作業員の選択!$C$28="","",VLOOKUP(作業員の選択!$C$28,基本データ!$A$11:$AN$50,3,FALSE))</f>
        <v>電工</v>
      </c>
      <c r="G144" s="256"/>
      <c r="H144" s="294"/>
      <c r="I144" s="295"/>
      <c r="J144" s="298"/>
      <c r="K144" s="147"/>
      <c r="L144" s="100"/>
      <c r="M144" s="101"/>
      <c r="N144" s="101"/>
      <c r="O144" s="102"/>
      <c r="P144" s="314"/>
      <c r="Q144" s="427"/>
      <c r="R144" s="315"/>
      <c r="S144" s="255" t="str">
        <f>IF(作業員の選択!$C$28="","",VLOOKUP(作業員の選択!$C$28,基本データ!$A$11:$AN$50,13,FALSE))</f>
        <v>B</v>
      </c>
      <c r="T144" s="314"/>
      <c r="U144" s="315"/>
      <c r="V144" s="237" t="str">
        <f>IF(作業員の選択!$C$28="","",VLOOKUP(作業員の選択!$C$28,基本データ!$A$11:$AN$50,16,FALSE))</f>
        <v>研削といし</v>
      </c>
      <c r="W144" s="238"/>
      <c r="X144" s="237" t="str">
        <f>IF(作業員の選択!$C$28="","",VLOOKUP(作業員の選択!$C$28,基本データ!$A$11:$AN$50,22,FALSE))</f>
        <v>高所作業車(10m以上)</v>
      </c>
      <c r="Y144" s="239"/>
      <c r="Z144" s="239"/>
      <c r="AA144" s="238"/>
      <c r="AB144" s="237" t="str">
        <f>IF(作業員の選択!$C$28="","",VLOOKUP(作業員の選択!$C$28,基本データ!$A$11:$AN$50,28,FALSE))</f>
        <v>大型自動車</v>
      </c>
      <c r="AC144" s="238"/>
      <c r="AD144" s="294"/>
      <c r="AE144" s="295"/>
      <c r="AF144" s="240" t="str">
        <f>IF(作業員の選択!$C$28="","",VLOOKUP(作業員の選択!$C$28,基本データ!$A$11:$AN$50,37,FALSE))</f>
        <v>国民年金</v>
      </c>
      <c r="AG144" s="240" t="s">
        <v>372</v>
      </c>
      <c r="AH144" s="236"/>
    </row>
    <row r="145" spans="2:34" ht="9" customHeight="1">
      <c r="B145" s="370"/>
      <c r="C145" s="249"/>
      <c r="D145" s="250"/>
      <c r="E145" s="251"/>
      <c r="F145" s="255"/>
      <c r="G145" s="256"/>
      <c r="H145" s="258">
        <f ca="1">IF(作業員の選択!$C$28="","　　年",VLOOKUP(作業員の選択!$C$28,基本データ!$A$11:$AQ$50,43,FALSE))</f>
        <v>21</v>
      </c>
      <c r="I145" s="259"/>
      <c r="J145" s="264">
        <f ca="1">IF(作業員の選択!$C$28="","　歳",VLOOKUP(作業員の選択!$C$28,基本データ!$A$11:$AQ$50,42,FALSE))</f>
        <v>49</v>
      </c>
      <c r="K145" s="159" t="str">
        <f>IF(作業員の選択!$C$28="","",VLOOKUP(作業員の選択!$C$28,基本データ!$A$11:$AN$50,8,FALSE))</f>
        <v>同上</v>
      </c>
      <c r="L145" s="267" t="s">
        <v>43</v>
      </c>
      <c r="M145" s="268"/>
      <c r="N145" s="269">
        <f>IF(作業員の選択!$C$28="","",VLOOKUP(作業員の選択!$C$28,基本データ!$A$11:$AN$50,9,FALSE))</f>
        <v>0</v>
      </c>
      <c r="O145" s="423"/>
      <c r="P145" s="271">
        <f>IF(作業員の選択!$C$28="","",VLOOKUP(作業員の選択!$C$28,基本データ!$A$11:$AN$50,11,FALSE))</f>
        <v>141</v>
      </c>
      <c r="Q145" s="247" t="s">
        <v>68</v>
      </c>
      <c r="R145" s="274">
        <f>IF(作業員の選択!$C$28="","",VLOOKUP(作業員の選択!$C$28,基本データ!$A$11:$AN$50,12,FALSE))</f>
        <v>90</v>
      </c>
      <c r="S145" s="255"/>
      <c r="T145" s="246">
        <f>IF(作業員の選択!$C$28="","",VLOOKUP(作業員の選択!$C$28,基本データ!$A$11:$AQ$50,33,FALSE))</f>
        <v>518</v>
      </c>
      <c r="U145" s="248"/>
      <c r="V145" s="237" t="str">
        <f>IF(作業員の選択!$C$28="","",VLOOKUP(作業員の選択!$C$28,基本データ!$A$11:$AN$50,17,FALSE))</f>
        <v>つ</v>
      </c>
      <c r="W145" s="238"/>
      <c r="X145" s="237">
        <f>IF(作業員の選択!$C$28="","",VLOOKUP(作業員の選択!$C$28,基本データ!$A$11:$AN$50,23,FALSE))</f>
        <v>118</v>
      </c>
      <c r="Y145" s="239"/>
      <c r="Z145" s="239"/>
      <c r="AA145" s="238"/>
      <c r="AB145" s="237">
        <f>IF(作業員の選択!$C$28="","",VLOOKUP(作業員の選択!$C$28,基本データ!$A$11:$AN$50,29,FALSE))</f>
        <v>418</v>
      </c>
      <c r="AC145" s="238"/>
      <c r="AD145" s="419" t="s">
        <v>66</v>
      </c>
      <c r="AE145" s="420"/>
      <c r="AF145" s="241">
        <f>IF(作業員の選択!$C$18="","",VLOOKUP(作業員の選択!$C$18,基本データ!$A$11:$AN$50,25,FALSE))</f>
        <v>208</v>
      </c>
      <c r="AG145" s="241"/>
      <c r="AH145" s="234" t="str">
        <f>IF(作業員の選択!$C$28="","",IF(VLOOKUP(作業員の選択!$C$28,基本データ!$A$11:$AO$60,41,FALSE)="有","",IF(VLOOKUP(作業員の選択!$C$28,基本データ!$A$11:$AO$60,41,FALSE)="無","○","")))</f>
        <v/>
      </c>
    </row>
    <row r="146" spans="2:34" ht="9" customHeight="1">
      <c r="B146" s="111"/>
      <c r="C146" s="249"/>
      <c r="D146" s="250"/>
      <c r="E146" s="251"/>
      <c r="F146" s="110"/>
      <c r="G146" s="256"/>
      <c r="H146" s="260"/>
      <c r="I146" s="261"/>
      <c r="J146" s="265"/>
      <c r="K146" s="158"/>
      <c r="L146" s="137"/>
      <c r="M146" s="138"/>
      <c r="N146" s="141"/>
      <c r="O146" s="162"/>
      <c r="P146" s="272"/>
      <c r="Q146" s="250"/>
      <c r="R146" s="275"/>
      <c r="S146" s="110"/>
      <c r="T146" s="249"/>
      <c r="U146" s="251"/>
      <c r="V146" s="237">
        <f>IF(作業員の選択!$C$28="","",VLOOKUP(作業員の選択!$C$28,基本データ!$A$11:$AN$50,18,FALSE))</f>
        <v>18</v>
      </c>
      <c r="W146" s="238"/>
      <c r="X146" s="237">
        <f>IF(作業員の選択!$C$28="","",VLOOKUP(作業員の選択!$C$28,基本データ!$A$11:$AN$50,24,FALSE))</f>
        <v>168</v>
      </c>
      <c r="Y146" s="239"/>
      <c r="Z146" s="239"/>
      <c r="AA146" s="238"/>
      <c r="AB146" s="237">
        <f>IF(作業員の選択!$C$28="","",VLOOKUP(作業員の選択!$C$28,基本データ!$A$11:$AN$50,30,FALSE))</f>
        <v>468</v>
      </c>
      <c r="AC146" s="238"/>
      <c r="AD146" s="292"/>
      <c r="AE146" s="293"/>
      <c r="AF146" s="240">
        <f>IF(作業員の選択!$C$28="","",VLOOKUP(作業員の選択!$C$28,基本データ!$A$11:$AN$50,39,FALSE))</f>
        <v>0</v>
      </c>
      <c r="AG146" s="240">
        <f>IF(作業員の選択!$C$28="","",IF($AF$146="適用除外","－",VLOOKUP(作業員の選択!$C$28,基本データ!$A$11:$AN$50,40,FALSE)))</f>
        <v>1018</v>
      </c>
      <c r="AH146" s="235"/>
    </row>
    <row r="147" spans="2:34" ht="9" customHeight="1">
      <c r="B147" s="63"/>
      <c r="C147" s="252"/>
      <c r="D147" s="253"/>
      <c r="E147" s="254"/>
      <c r="F147" s="64"/>
      <c r="G147" s="257"/>
      <c r="H147" s="262"/>
      <c r="I147" s="263"/>
      <c r="J147" s="266"/>
      <c r="K147" s="149"/>
      <c r="L147" s="103"/>
      <c r="M147" s="104"/>
      <c r="N147" s="104"/>
      <c r="O147" s="105"/>
      <c r="P147" s="273"/>
      <c r="Q147" s="253"/>
      <c r="R147" s="276"/>
      <c r="S147" s="65"/>
      <c r="T147" s="252"/>
      <c r="U147" s="254"/>
      <c r="V147" s="242">
        <f>IF(作業員の選択!$C$28="","",VLOOKUP(作業員の選択!$C$28,基本データ!$A$11:$AN$50,19,FALSE))</f>
        <v>68</v>
      </c>
      <c r="W147" s="243"/>
      <c r="X147" s="242">
        <f>IF(作業員の選択!$C$28="","",VLOOKUP(作業員の選択!$C$28,基本データ!$A$11:$AN$50,25,FALSE))</f>
        <v>218</v>
      </c>
      <c r="Y147" s="244"/>
      <c r="Z147" s="244"/>
      <c r="AA147" s="243"/>
      <c r="AB147" s="242">
        <f>IF(作業員の選択!$C$28="","",VLOOKUP(作業員の選択!$C$28,基本データ!$A$11:$AN$50,31,FALSE))</f>
        <v>518</v>
      </c>
      <c r="AC147" s="243"/>
      <c r="AD147" s="421"/>
      <c r="AE147" s="422"/>
      <c r="AF147" s="241">
        <f>IF(作業員の選択!$C$18="","",VLOOKUP(作業員の選択!$C$18,基本データ!$A$11:$AN$50,25,FALSE))</f>
        <v>208</v>
      </c>
      <c r="AG147" s="241">
        <f>IF(作業員の選択!$C$18="","",VLOOKUP(作業員の選択!$C$18,基本データ!$A$11:$AN$50,25,FALSE))</f>
        <v>208</v>
      </c>
      <c r="AH147" s="236"/>
    </row>
    <row r="148" spans="2:34" ht="9" customHeight="1">
      <c r="B148" s="60"/>
      <c r="C148" s="283" t="str">
        <f>IF(作業員の選択!$C$29="","",VLOOKUP(作業員の選択!$C$29,基本データ!$A$11:$AN$50,2,FALSE))</f>
        <v>あおやぎ　くろう</v>
      </c>
      <c r="D148" s="284"/>
      <c r="E148" s="285"/>
      <c r="F148" s="66"/>
      <c r="G148" s="289"/>
      <c r="H148" s="290">
        <f>IF(作業員の選択!$C$29="","　　年　月　日",VLOOKUP(作業員の選択!$C$29,基本データ!$A$11:$AQ$50,5,FALSE))</f>
        <v>37712</v>
      </c>
      <c r="I148" s="291"/>
      <c r="J148" s="296">
        <f>IF(作業員の選択!$C$29="","　　年　月　日",VLOOKUP(作業員の選択!$C$29,基本データ!$A$11:$AQ$50,4,FALSE))</f>
        <v>29668</v>
      </c>
      <c r="K148" s="145" t="str">
        <f>IF(作業員の選択!$C$29="","",VLOOKUP(作業員の選択!$C$29,基本データ!$A$11:$AN$50,6,FALSE))</f>
        <v>長岡市小国町2-9</v>
      </c>
      <c r="L148" s="428" t="s">
        <v>43</v>
      </c>
      <c r="M148" s="299"/>
      <c r="N148" s="299" t="str">
        <f>IF(作業員の選択!$C$29="","",VLOOKUP(作業員の選択!$C$29,基本データ!$A$11:$AN$50,7,FALSE))</f>
        <v>0258-11-0019</v>
      </c>
      <c r="O148" s="300"/>
      <c r="P148" s="310">
        <f>IF(作業員の選択!$C$29="","",VLOOKUP(作業員の選択!$C$29,基本データ!$A$11:$AN$50,10,FALSE))</f>
        <v>44596</v>
      </c>
      <c r="Q148" s="426"/>
      <c r="R148" s="311"/>
      <c r="S148" s="62"/>
      <c r="T148" s="310">
        <f>IF(作業員の選択!$C$29="","　　年　月　日",VLOOKUP(作業員の選択!$C$29,基本データ!$A$11:$AQ$50,32,FALSE))</f>
        <v>44639</v>
      </c>
      <c r="U148" s="311"/>
      <c r="V148" s="316" t="str">
        <f>IF(作業員の選択!$C$29="","",VLOOKUP(作業員の選択!$C$29,基本データ!$A$11:$AN$50,14,FALSE))</f>
        <v>小型車両系建設機械</v>
      </c>
      <c r="W148" s="317"/>
      <c r="X148" s="316" t="str">
        <f>IF(作業員の選択!$C$29="","",VLOOKUP(作業員の選択!$C$29,基本データ!$A$11:$AN$50,20,FALSE))</f>
        <v>高所作業車(10m以上)</v>
      </c>
      <c r="Y148" s="318"/>
      <c r="Z148" s="318"/>
      <c r="AA148" s="317"/>
      <c r="AB148" s="316" t="str">
        <f>IF(作業員の選択!$C$29="","",VLOOKUP(作業員の選択!$C$29,基本データ!$A$11:$AN$50,26,FALSE))</f>
        <v>第1種電気工事士</v>
      </c>
      <c r="AC148" s="317"/>
      <c r="AD148" s="290" t="s">
        <v>66</v>
      </c>
      <c r="AE148" s="291"/>
      <c r="AF148" s="240" t="str">
        <f>IF(作業員の選択!$C$29="","",VLOOKUP(作業員の選択!$C$29,基本データ!$A$11:$AN$50,35,FALSE))</f>
        <v>協会けんぽ</v>
      </c>
      <c r="AG148" s="240">
        <f>IF(作業員の選択!$C$29="","",VLOOKUP(作業員の選択!$C$29,基本データ!$A$11:$AN$50,36,FALSE))</f>
        <v>19</v>
      </c>
      <c r="AH148" s="234" t="str">
        <f>IF(作業員の選択!$C$29="","",IF(VLOOKUP(作業員の選択!$C$29,基本データ!$A$11:$AO$60,41,FALSE)="有","○",IF(VLOOKUP(作業員の選択!$C$29,基本データ!$A$11:$AO$60,41,FALSE)="","","")))</f>
        <v>○</v>
      </c>
    </row>
    <row r="149" spans="2:34" ht="9" customHeight="1">
      <c r="B149" s="112"/>
      <c r="C149" s="286"/>
      <c r="D149" s="287"/>
      <c r="E149" s="288"/>
      <c r="F149" s="120"/>
      <c r="G149" s="256"/>
      <c r="H149" s="292"/>
      <c r="I149" s="293"/>
      <c r="J149" s="297"/>
      <c r="K149" s="158"/>
      <c r="L149" s="137"/>
      <c r="M149" s="138"/>
      <c r="N149" s="138"/>
      <c r="O149" s="139"/>
      <c r="P149" s="312"/>
      <c r="Q149" s="403"/>
      <c r="R149" s="313"/>
      <c r="S149" s="117"/>
      <c r="T149" s="312"/>
      <c r="U149" s="313"/>
      <c r="V149" s="237" t="str">
        <f>IF(作業員の選択!$C$29="","",VLOOKUP(作業員の選択!$C$29,基本データ!$A$11:$AN$50,15,FALSE))</f>
        <v>低圧電気取扱業務</v>
      </c>
      <c r="W149" s="238"/>
      <c r="X149" s="237" t="str">
        <f>IF(作業員の選択!$C$29="","",VLOOKUP(作業員の選択!$C$29,基本データ!$A$11:$AN$50,21,FALSE))</f>
        <v>小型移動式クレーン(5t未満)</v>
      </c>
      <c r="Y149" s="239"/>
      <c r="Z149" s="239"/>
      <c r="AA149" s="238"/>
      <c r="AB149" s="237" t="str">
        <f>IF(作業員の選択!$C$29="","",VLOOKUP(作業員の選択!$C$29,基本データ!$A$11:$AN$50,27,FALSE))</f>
        <v>有線ﾃﾚﾋﾞｼﾞｮﾝ放送技術者</v>
      </c>
      <c r="AC149" s="238"/>
      <c r="AD149" s="292"/>
      <c r="AE149" s="293"/>
      <c r="AF149" s="241">
        <f>IF(作業員の選択!$C$19="","",VLOOKUP(作業員の選択!$C$19,基本データ!$A$11:$AN$50,25,FALSE))</f>
        <v>209</v>
      </c>
      <c r="AG149" s="241">
        <f>IF(作業員の選択!$C$19="","",VLOOKUP(作業員の選択!$C$19,基本データ!$A$11:$AN$50,25,FALSE))</f>
        <v>209</v>
      </c>
      <c r="AH149" s="235"/>
    </row>
    <row r="150" spans="2:34" ht="9" customHeight="1">
      <c r="B150" s="370">
        <v>19</v>
      </c>
      <c r="C150" s="246" t="str">
        <f>IF(作業員の選択!$C$29="","",VLOOKUP(作業員の選択!$C$29,基本データ!$A$11:$AN$50,1,FALSE))</f>
        <v>青柳　九郎</v>
      </c>
      <c r="D150" s="247"/>
      <c r="E150" s="248"/>
      <c r="F150" s="255" t="str">
        <f>IF(作業員の選択!$C$29="","",VLOOKUP(作業員の選択!$C$29,基本データ!$A$11:$AN$50,3,FALSE))</f>
        <v>電工</v>
      </c>
      <c r="G150" s="256"/>
      <c r="H150" s="294"/>
      <c r="I150" s="295"/>
      <c r="J150" s="298"/>
      <c r="K150" s="147"/>
      <c r="L150" s="100"/>
      <c r="M150" s="101"/>
      <c r="N150" s="101"/>
      <c r="O150" s="102"/>
      <c r="P150" s="314"/>
      <c r="Q150" s="427"/>
      <c r="R150" s="315"/>
      <c r="S150" s="255" t="str">
        <f>IF(作業員の選択!$C$29="","",VLOOKUP(作業員の選択!$C$29,基本データ!$A$11:$AN$50,13,FALSE))</f>
        <v>AB</v>
      </c>
      <c r="T150" s="314"/>
      <c r="U150" s="315"/>
      <c r="V150" s="237" t="str">
        <f>IF(作業員の選択!$C$29="","",VLOOKUP(作業員の選択!$C$29,基本データ!$A$11:$AN$50,16,FALSE))</f>
        <v>研削といし</v>
      </c>
      <c r="W150" s="238"/>
      <c r="X150" s="237" t="str">
        <f>IF(作業員の選択!$C$29="","",VLOOKUP(作業員の選択!$C$29,基本データ!$A$11:$AN$50,22,FALSE))</f>
        <v>玉掛作業者(1t以上)</v>
      </c>
      <c r="Y150" s="239"/>
      <c r="Z150" s="239"/>
      <c r="AA150" s="238"/>
      <c r="AB150" s="237" t="str">
        <f>IF(作業員の選択!$C$29="","",VLOOKUP(作業員の選択!$C$29,基本データ!$A$11:$AN$50,28,FALSE))</f>
        <v>大型自動車</v>
      </c>
      <c r="AC150" s="238"/>
      <c r="AD150" s="294"/>
      <c r="AE150" s="295"/>
      <c r="AF150" s="240" t="str">
        <f>IF(作業員の選択!$C$29="","",VLOOKUP(作業員の選択!$C$29,基本データ!$A$11:$AN$50,37,FALSE))</f>
        <v>国民年金</v>
      </c>
      <c r="AG150" s="240" t="s">
        <v>372</v>
      </c>
      <c r="AH150" s="236"/>
    </row>
    <row r="151" spans="2:34" ht="9" customHeight="1">
      <c r="B151" s="370"/>
      <c r="C151" s="249"/>
      <c r="D151" s="250"/>
      <c r="E151" s="251"/>
      <c r="F151" s="255"/>
      <c r="G151" s="256"/>
      <c r="H151" s="258">
        <f ca="1">IF(作業員の選択!$C$29="","　　年",VLOOKUP(作業員の選択!$C$29,基本データ!$A$11:$AQ$50,43,FALSE))</f>
        <v>20</v>
      </c>
      <c r="I151" s="259"/>
      <c r="J151" s="264">
        <f ca="1">IF(作業員の選択!$C$29="","　歳",VLOOKUP(作業員の選択!$C$29,基本データ!$A$11:$AQ$50,42,FALSE))</f>
        <v>42</v>
      </c>
      <c r="K151" s="159" t="str">
        <f>IF(作業員の選択!$C$29="","",VLOOKUP(作業員の選択!$C$29,基本データ!$A$11:$AN$50,8,FALSE))</f>
        <v>同上</v>
      </c>
      <c r="L151" s="267" t="s">
        <v>43</v>
      </c>
      <c r="M151" s="268"/>
      <c r="N151" s="269">
        <f>IF(作業員の選択!$C$29="","",VLOOKUP(作業員の選択!$C$29,基本データ!$A$11:$AN$50,9,FALSE))</f>
        <v>0</v>
      </c>
      <c r="O151" s="423"/>
      <c r="P151" s="271">
        <f>IF(作業員の選択!$C$29="","",VLOOKUP(作業員の選択!$C$29,基本データ!$A$11:$AN$50,11,FALSE))</f>
        <v>117</v>
      </c>
      <c r="Q151" s="247" t="s">
        <v>68</v>
      </c>
      <c r="R151" s="274">
        <f>IF(作業員の選択!$C$29="","",VLOOKUP(作業員の選択!$C$29,基本データ!$A$11:$AN$50,12,FALSE))</f>
        <v>66</v>
      </c>
      <c r="S151" s="255"/>
      <c r="T151" s="246">
        <f>IF(作業員の選択!$C$29="","",VLOOKUP(作業員の選択!$C$29,基本データ!$A$11:$AQ$50,33,FALSE))</f>
        <v>519</v>
      </c>
      <c r="U151" s="248"/>
      <c r="V151" s="237" t="str">
        <f>IF(作業員の選択!$C$29="","",VLOOKUP(作業員の選択!$C$29,基本データ!$A$11:$AN$50,17,FALSE))</f>
        <v>て</v>
      </c>
      <c r="W151" s="238"/>
      <c r="X151" s="237">
        <f>IF(作業員の選択!$C$29="","",VLOOKUP(作業員の選択!$C$29,基本データ!$A$11:$AN$50,23,FALSE))</f>
        <v>119</v>
      </c>
      <c r="Y151" s="239"/>
      <c r="Z151" s="239"/>
      <c r="AA151" s="238"/>
      <c r="AB151" s="237">
        <f>IF(作業員の選択!$C$29="","",VLOOKUP(作業員の選択!$C$29,基本データ!$A$11:$AN$50,29,FALSE))</f>
        <v>419</v>
      </c>
      <c r="AC151" s="238"/>
      <c r="AD151" s="419" t="s">
        <v>66</v>
      </c>
      <c r="AE151" s="420"/>
      <c r="AF151" s="241">
        <f>IF(作業員の選択!$C$19="","",VLOOKUP(作業員の選択!$C$19,基本データ!$A$11:$AN$50,25,FALSE))</f>
        <v>209</v>
      </c>
      <c r="AG151" s="241"/>
      <c r="AH151" s="234" t="str">
        <f>IF(作業員の選択!$C$29="","",IF(VLOOKUP(作業員の選択!$C$29,基本データ!$A$11:$AO$60,41,FALSE)="有","",IF(VLOOKUP(作業員の選択!$C$29,基本データ!$A$11:$AO$60,41,FALSE)="無","○","")))</f>
        <v/>
      </c>
    </row>
    <row r="152" spans="2:34" ht="9" customHeight="1">
      <c r="B152" s="111"/>
      <c r="C152" s="249"/>
      <c r="D152" s="250"/>
      <c r="E152" s="251"/>
      <c r="F152" s="110"/>
      <c r="G152" s="256"/>
      <c r="H152" s="260"/>
      <c r="I152" s="261"/>
      <c r="J152" s="265"/>
      <c r="K152" s="158"/>
      <c r="L152" s="137"/>
      <c r="M152" s="138"/>
      <c r="N152" s="141"/>
      <c r="O152" s="162"/>
      <c r="P152" s="272"/>
      <c r="Q152" s="250"/>
      <c r="R152" s="275"/>
      <c r="S152" s="110"/>
      <c r="T152" s="249"/>
      <c r="U152" s="251"/>
      <c r="V152" s="237">
        <f>IF(作業員の選択!$C$29="","",VLOOKUP(作業員の選択!$C$29,基本データ!$A$11:$AN$50,18,FALSE))</f>
        <v>19</v>
      </c>
      <c r="W152" s="238"/>
      <c r="X152" s="237">
        <f>IF(作業員の選択!$C$29="","",VLOOKUP(作業員の選択!$C$29,基本データ!$A$11:$AN$50,24,FALSE))</f>
        <v>169</v>
      </c>
      <c r="Y152" s="239"/>
      <c r="Z152" s="239"/>
      <c r="AA152" s="238"/>
      <c r="AB152" s="237">
        <f>IF(作業員の選択!$C$29="","",VLOOKUP(作業員の選択!$C$29,基本データ!$A$11:$AN$50,30,FALSE))</f>
        <v>469</v>
      </c>
      <c r="AC152" s="238"/>
      <c r="AD152" s="292"/>
      <c r="AE152" s="293"/>
      <c r="AF152" s="240">
        <f>IF(作業員の選択!$C$29="","",VLOOKUP(作業員の選択!$C$29,基本データ!$A$11:$AN$50,39,FALSE))</f>
        <v>0</v>
      </c>
      <c r="AG152" s="240">
        <f>IF(作業員の選択!$C$29="","",IF($AF$152="適用除外","－",VLOOKUP(作業員の選択!$C$29,基本データ!$A$11:$AN$50,40,FALSE)))</f>
        <v>1019</v>
      </c>
      <c r="AH152" s="235"/>
    </row>
    <row r="153" spans="2:34" ht="9" customHeight="1">
      <c r="B153" s="63"/>
      <c r="C153" s="252"/>
      <c r="D153" s="253"/>
      <c r="E153" s="254"/>
      <c r="F153" s="64"/>
      <c r="G153" s="257"/>
      <c r="H153" s="262"/>
      <c r="I153" s="263"/>
      <c r="J153" s="266"/>
      <c r="K153" s="149"/>
      <c r="L153" s="103"/>
      <c r="M153" s="104"/>
      <c r="N153" s="104"/>
      <c r="O153" s="105"/>
      <c r="P153" s="273"/>
      <c r="Q153" s="253"/>
      <c r="R153" s="276"/>
      <c r="S153" s="65"/>
      <c r="T153" s="252"/>
      <c r="U153" s="254"/>
      <c r="V153" s="242">
        <f>IF(作業員の選択!$C$29="","",VLOOKUP(作業員の選択!$C$29,基本データ!$A$11:$AN$50,19,FALSE))</f>
        <v>69</v>
      </c>
      <c r="W153" s="243"/>
      <c r="X153" s="242">
        <f>IF(作業員の選択!$C$29="","",VLOOKUP(作業員の選択!$C$29,基本データ!$A$11:$AN$50,25,FALSE))</f>
        <v>219</v>
      </c>
      <c r="Y153" s="244"/>
      <c r="Z153" s="244"/>
      <c r="AA153" s="243"/>
      <c r="AB153" s="242">
        <f>IF(作業員の選択!$C$29="","",VLOOKUP(作業員の選択!$C$29,基本データ!$A$11:$AN$50,31,FALSE))</f>
        <v>519</v>
      </c>
      <c r="AC153" s="243"/>
      <c r="AD153" s="421"/>
      <c r="AE153" s="422"/>
      <c r="AF153" s="241">
        <f>IF(作業員の選択!$C$19="","",VLOOKUP(作業員の選択!$C$19,基本データ!$A$11:$AN$50,25,FALSE))</f>
        <v>209</v>
      </c>
      <c r="AG153" s="241">
        <f>IF(作業員の選択!$C$19="","",VLOOKUP(作業員の選択!$C$19,基本データ!$A$11:$AN$50,25,FALSE))</f>
        <v>209</v>
      </c>
      <c r="AH153" s="236"/>
    </row>
    <row r="154" spans="2:34" ht="9" customHeight="1">
      <c r="B154" s="60"/>
      <c r="C154" s="283" t="str">
        <f>IF(作業員の選択!$C$30="","",VLOOKUP(作業員の選択!$C$30,基本データ!$A$11:$AN$50,2,FALSE))</f>
        <v>あおやぎ　じゅうろう</v>
      </c>
      <c r="D154" s="284"/>
      <c r="E154" s="285"/>
      <c r="F154" s="66"/>
      <c r="G154" s="289"/>
      <c r="H154" s="290">
        <f>IF(作業員の選択!$C$30="","　　年　月　日",VLOOKUP(作業員の選択!$C$30,基本データ!$A$11:$AQ$50,5,FALSE))</f>
        <v>37893</v>
      </c>
      <c r="I154" s="291"/>
      <c r="J154" s="296">
        <f>IF(作業員の選択!$C$30="","　　年　月　日",VLOOKUP(作業員の選択!$C$30,基本データ!$A$11:$AQ$50,4,FALSE))</f>
        <v>24957</v>
      </c>
      <c r="K154" s="145" t="str">
        <f>IF(作業員の選択!$C$30="","",VLOOKUP(作業員の選択!$C$30,基本データ!$A$11:$AN$50,6,FALSE))</f>
        <v>長岡市小国町2-10</v>
      </c>
      <c r="L154" s="428" t="s">
        <v>43</v>
      </c>
      <c r="M154" s="299"/>
      <c r="N154" s="299" t="str">
        <f>IF(作業員の選択!$C$30="","",VLOOKUP(作業員の選択!$C$30,基本データ!$A$11:$AN$50,7,FALSE))</f>
        <v>0258-11-0020</v>
      </c>
      <c r="O154" s="300"/>
      <c r="P154" s="310">
        <f>IF(作業員の選択!$C$30="","",VLOOKUP(作業員の選択!$C$30,基本データ!$A$11:$AN$50,10,FALSE))</f>
        <v>44596</v>
      </c>
      <c r="Q154" s="426"/>
      <c r="R154" s="311"/>
      <c r="S154" s="62"/>
      <c r="T154" s="310">
        <f>IF(作業員の選択!$C$30="","　　年　月　日",VLOOKUP(作業員の選択!$C$30,基本データ!$A$11:$AQ$50,32,FALSE))</f>
        <v>44640</v>
      </c>
      <c r="U154" s="311"/>
      <c r="V154" s="316" t="str">
        <f>IF(作業員の選択!$C$30="","",VLOOKUP(作業員の選択!$C$30,基本データ!$A$11:$AN$50,14,FALSE))</f>
        <v>低圧電気取扱業務</v>
      </c>
      <c r="W154" s="317"/>
      <c r="X154" s="316" t="str">
        <f>IF(作業員の選択!$C$30="","",VLOOKUP(作業員の選択!$C$30,基本データ!$A$11:$AN$50,20,FALSE))</f>
        <v>小型移動式クレーン(5t未満)</v>
      </c>
      <c r="Y154" s="318"/>
      <c r="Z154" s="318"/>
      <c r="AA154" s="317"/>
      <c r="AB154" s="316" t="str">
        <f>IF(作業員の選択!$C$30="","",VLOOKUP(作業員の選択!$C$30,基本データ!$A$11:$AN$50,26,FALSE))</f>
        <v>第1種電気工事士</v>
      </c>
      <c r="AC154" s="317"/>
      <c r="AD154" s="290" t="s">
        <v>66</v>
      </c>
      <c r="AE154" s="291"/>
      <c r="AF154" s="240" t="str">
        <f>IF(作業員の選択!$C$30="","",VLOOKUP(作業員の選択!$C$30,基本データ!$A$11:$AN$50,35,FALSE))</f>
        <v>協会けんぽ</v>
      </c>
      <c r="AG154" s="240">
        <f>IF(作業員の選択!$C$30="","",VLOOKUP(作業員の選択!$C$30,基本データ!$A$11:$AN$50,36,FALSE))</f>
        <v>20</v>
      </c>
      <c r="AH154" s="234" t="str">
        <f>IF(作業員の選択!$C$30="","",IF(VLOOKUP(作業員の選択!$C$30,基本データ!$A$11:$AO$60,41,FALSE)="有","○",IF(VLOOKUP(作業員の選択!$C$30,基本データ!$A$11:$AO$60,41,FALSE)="","","")))</f>
        <v>○</v>
      </c>
    </row>
    <row r="155" spans="2:34" ht="9" customHeight="1">
      <c r="B155" s="112"/>
      <c r="C155" s="286"/>
      <c r="D155" s="287"/>
      <c r="E155" s="288"/>
      <c r="F155" s="120"/>
      <c r="G155" s="256"/>
      <c r="H155" s="292"/>
      <c r="I155" s="293"/>
      <c r="J155" s="297"/>
      <c r="K155" s="158"/>
      <c r="L155" s="137"/>
      <c r="M155" s="138"/>
      <c r="N155" s="138"/>
      <c r="O155" s="139"/>
      <c r="P155" s="312"/>
      <c r="Q155" s="403"/>
      <c r="R155" s="313"/>
      <c r="S155" s="117"/>
      <c r="T155" s="312"/>
      <c r="U155" s="313"/>
      <c r="V155" s="237" t="str">
        <f>IF(作業員の選択!$C$30="","",VLOOKUP(作業員の選択!$C$30,基本データ!$A$11:$AN$50,15,FALSE))</f>
        <v>職長訓練</v>
      </c>
      <c r="W155" s="238"/>
      <c r="X155" s="237" t="str">
        <f>IF(作業員の選択!$C$30="","",VLOOKUP(作業員の選択!$C$30,基本データ!$A$11:$AN$50,21,FALSE))</f>
        <v>玉掛作業者(1t以上)</v>
      </c>
      <c r="Y155" s="239"/>
      <c r="Z155" s="239"/>
      <c r="AA155" s="238"/>
      <c r="AB155" s="237" t="str">
        <f>IF(作業員の選択!$C$30="","",VLOOKUP(作業員の選択!$C$30,基本データ!$A$11:$AN$50,27,FALSE))</f>
        <v>2級電気施工管理</v>
      </c>
      <c r="AC155" s="238"/>
      <c r="AD155" s="292"/>
      <c r="AE155" s="293"/>
      <c r="AF155" s="241">
        <f>IF(作業員の選択!$C$20="","",VLOOKUP(作業員の選択!$C$20,基本データ!$A$11:$AN$50,25,FALSE))</f>
        <v>210</v>
      </c>
      <c r="AG155" s="241">
        <f>IF(作業員の選択!$C$20="","",VLOOKUP(作業員の選択!$C$20,基本データ!$A$11:$AN$50,25,FALSE))</f>
        <v>210</v>
      </c>
      <c r="AH155" s="235"/>
    </row>
    <row r="156" spans="2:34" ht="9" customHeight="1">
      <c r="B156" s="370">
        <v>20</v>
      </c>
      <c r="C156" s="246" t="str">
        <f>IF(作業員の選択!$C$30="","",VLOOKUP(作業員の選択!$C$30,基本データ!$A$11:$AN$50,1,FALSE))</f>
        <v>青柳　十郎</v>
      </c>
      <c r="D156" s="247"/>
      <c r="E156" s="248"/>
      <c r="F156" s="255" t="str">
        <f>IF(作業員の選択!$C$30="","",VLOOKUP(作業員の選択!$C$30,基本データ!$A$11:$AN$50,3,FALSE))</f>
        <v>電工</v>
      </c>
      <c r="G156" s="256"/>
      <c r="H156" s="294"/>
      <c r="I156" s="295"/>
      <c r="J156" s="298"/>
      <c r="K156" s="147"/>
      <c r="L156" s="100"/>
      <c r="M156" s="101"/>
      <c r="N156" s="101"/>
      <c r="O156" s="102"/>
      <c r="P156" s="314"/>
      <c r="Q156" s="427"/>
      <c r="R156" s="315"/>
      <c r="S156" s="255" t="str">
        <f>IF(作業員の選択!$C$30="","",VLOOKUP(作業員の選択!$C$30,基本データ!$A$11:$AN$50,13,FALSE))</f>
        <v>O</v>
      </c>
      <c r="T156" s="314"/>
      <c r="U156" s="315"/>
      <c r="V156" s="237" t="str">
        <f>IF(作業員の選択!$C$30="","",VLOOKUP(作業員の選択!$C$30,基本データ!$A$11:$AN$50,16,FALSE))</f>
        <v>研削といし</v>
      </c>
      <c r="W156" s="238"/>
      <c r="X156" s="237" t="str">
        <f>IF(作業員の選択!$C$30="","",VLOOKUP(作業員の選択!$C$30,基本データ!$A$11:$AN$50,22,FALSE))</f>
        <v>高所作業車(10m以上)</v>
      </c>
      <c r="Y156" s="239"/>
      <c r="Z156" s="239"/>
      <c r="AA156" s="238"/>
      <c r="AB156" s="237" t="str">
        <f>IF(作業員の選択!$C$30="","",VLOOKUP(作業員の選択!$C$30,基本データ!$A$11:$AN$50,28,FALSE))</f>
        <v>大型自動車</v>
      </c>
      <c r="AC156" s="238"/>
      <c r="AD156" s="294"/>
      <c r="AE156" s="295"/>
      <c r="AF156" s="240" t="str">
        <f>IF(作業員の選択!$C$30="","",VLOOKUP(作業員の選択!$C$30,基本データ!$A$11:$AN$50,37,FALSE))</f>
        <v>国民年金</v>
      </c>
      <c r="AG156" s="240" t="s">
        <v>372</v>
      </c>
      <c r="AH156" s="236"/>
    </row>
    <row r="157" spans="2:34" ht="9" customHeight="1">
      <c r="B157" s="370"/>
      <c r="C157" s="249"/>
      <c r="D157" s="250"/>
      <c r="E157" s="251"/>
      <c r="F157" s="255"/>
      <c r="G157" s="256"/>
      <c r="H157" s="258">
        <f ca="1">IF(作業員の選択!$C$30="","　　年",VLOOKUP(作業員の選択!$C$30,基本データ!$A$11:$AQ$50,43,FALSE))</f>
        <v>22</v>
      </c>
      <c r="I157" s="259"/>
      <c r="J157" s="264">
        <f ca="1">IF(作業員の選択!$C$30="","　歳",VLOOKUP(作業員の選択!$C$30,基本データ!$A$11:$AQ$50,42,FALSE))</f>
        <v>55</v>
      </c>
      <c r="K157" s="159" t="str">
        <f>IF(作業員の選択!$C$30="","",VLOOKUP(作業員の選択!$C$30,基本データ!$A$11:$AN$50,8,FALSE))</f>
        <v>同上</v>
      </c>
      <c r="L157" s="267" t="s">
        <v>43</v>
      </c>
      <c r="M157" s="268"/>
      <c r="N157" s="269">
        <f>IF(作業員の選択!$C$30="","",VLOOKUP(作業員の選択!$C$30,基本データ!$A$11:$AN$50,9,FALSE))</f>
        <v>0</v>
      </c>
      <c r="O157" s="423"/>
      <c r="P157" s="271">
        <f>IF(作業員の選択!$C$30="","",VLOOKUP(作業員の選択!$C$30,基本データ!$A$11:$AN$50,11,FALSE))</f>
        <v>101</v>
      </c>
      <c r="Q157" s="247" t="s">
        <v>68</v>
      </c>
      <c r="R157" s="274">
        <f>IF(作業員の選択!$C$30="","",VLOOKUP(作業員の選択!$C$30,基本データ!$A$11:$AN$50,12,FALSE))</f>
        <v>66</v>
      </c>
      <c r="S157" s="255"/>
      <c r="T157" s="246">
        <f>IF(作業員の選択!$C$30="","",VLOOKUP(作業員の選択!$C$30,基本データ!$A$11:$AQ$50,33,FALSE))</f>
        <v>520</v>
      </c>
      <c r="U157" s="248"/>
      <c r="V157" s="237" t="str">
        <f>IF(作業員の選択!$C$30="","",VLOOKUP(作業員の選択!$C$30,基本データ!$A$11:$AN$50,17,FALSE))</f>
        <v>と</v>
      </c>
      <c r="W157" s="238"/>
      <c r="X157" s="237" t="str">
        <f>IF(作業員の選択!$C$30="","",VLOOKUP(作業員の選択!$C$30,基本データ!$A$11:$AN$50,23,FALSE))</f>
        <v>光接続技術講習</v>
      </c>
      <c r="Y157" s="239"/>
      <c r="Z157" s="239"/>
      <c r="AA157" s="238"/>
      <c r="AB157" s="237">
        <f>IF(作業員の選択!$C$30="","",VLOOKUP(作業員の選択!$C$30,基本データ!$A$11:$AN$50,29,FALSE))</f>
        <v>420</v>
      </c>
      <c r="AC157" s="238"/>
      <c r="AD157" s="419" t="s">
        <v>66</v>
      </c>
      <c r="AE157" s="420"/>
      <c r="AF157" s="241">
        <f>IF(作業員の選択!$C$20="","",VLOOKUP(作業員の選択!$C$20,基本データ!$A$11:$AN$50,25,FALSE))</f>
        <v>210</v>
      </c>
      <c r="AG157" s="241"/>
      <c r="AH157" s="234" t="str">
        <f>IF(作業員の選択!$C$30="","",IF(VLOOKUP(作業員の選択!$C$30,基本データ!$A$11:$AO$60,41,FALSE)="有","",IF(VLOOKUP(作業員の選択!$C$30,基本データ!$A$11:$AO$60,41,FALSE)="無","○","")))</f>
        <v/>
      </c>
    </row>
    <row r="158" spans="2:34" ht="9" customHeight="1">
      <c r="B158" s="111"/>
      <c r="C158" s="249"/>
      <c r="D158" s="250"/>
      <c r="E158" s="251"/>
      <c r="F158" s="110"/>
      <c r="G158" s="256"/>
      <c r="H158" s="260"/>
      <c r="I158" s="261"/>
      <c r="J158" s="265"/>
      <c r="K158" s="158"/>
      <c r="L158" s="137"/>
      <c r="M158" s="138"/>
      <c r="N158" s="141"/>
      <c r="O158" s="162"/>
      <c r="P158" s="272"/>
      <c r="Q158" s="250"/>
      <c r="R158" s="275"/>
      <c r="S158" s="110"/>
      <c r="T158" s="249"/>
      <c r="U158" s="251"/>
      <c r="V158" s="237">
        <f>IF(作業員の選択!$C$30="","",VLOOKUP(作業員の選択!$C$30,基本データ!$A$11:$AN$50,18,FALSE))</f>
        <v>20</v>
      </c>
      <c r="W158" s="238"/>
      <c r="X158" s="237">
        <f>IF(作業員の選択!$C$30="","",VLOOKUP(作業員の選択!$C$30,基本データ!$A$11:$AN$50,24,FALSE))</f>
        <v>170</v>
      </c>
      <c r="Y158" s="239"/>
      <c r="Z158" s="239"/>
      <c r="AA158" s="238"/>
      <c r="AB158" s="237">
        <f>IF(作業員の選択!$C$30="","",VLOOKUP(作業員の選択!$C$30,基本データ!$A$11:$AN$50,30,FALSE))</f>
        <v>470</v>
      </c>
      <c r="AC158" s="238"/>
      <c r="AD158" s="292"/>
      <c r="AE158" s="293"/>
      <c r="AF158" s="240">
        <f>IF(作業員の選択!$C$30="","",VLOOKUP(作業員の選択!$C$30,基本データ!$A$11:$AN$50,39,FALSE))</f>
        <v>0</v>
      </c>
      <c r="AG158" s="240">
        <f>IF(作業員の選択!$C$30="","",IF($AF$158="適用除外","－",VLOOKUP(作業員の選択!$C$30,基本データ!$A$11:$AN$50,40,FALSE)))</f>
        <v>1020</v>
      </c>
      <c r="AH158" s="235"/>
    </row>
    <row r="159" spans="2:34" ht="9" customHeight="1">
      <c r="B159" s="63"/>
      <c r="C159" s="252"/>
      <c r="D159" s="253"/>
      <c r="E159" s="254"/>
      <c r="F159" s="64"/>
      <c r="G159" s="257"/>
      <c r="H159" s="262"/>
      <c r="I159" s="263"/>
      <c r="J159" s="266"/>
      <c r="K159" s="149"/>
      <c r="L159" s="103"/>
      <c r="M159" s="104"/>
      <c r="N159" s="104"/>
      <c r="O159" s="105"/>
      <c r="P159" s="273"/>
      <c r="Q159" s="253"/>
      <c r="R159" s="276"/>
      <c r="S159" s="65"/>
      <c r="T159" s="252"/>
      <c r="U159" s="254"/>
      <c r="V159" s="242">
        <f>IF(作業員の選択!$C$30="","",VLOOKUP(作業員の選択!$C$30,基本データ!$A$11:$AN$50,19,FALSE))</f>
        <v>70</v>
      </c>
      <c r="W159" s="243"/>
      <c r="X159" s="242">
        <f>IF(作業員の選択!$C$30="","",VLOOKUP(作業員の選択!$C$30,基本データ!$A$11:$AN$50,25,FALSE))</f>
        <v>220</v>
      </c>
      <c r="Y159" s="244"/>
      <c r="Z159" s="244"/>
      <c r="AA159" s="243"/>
      <c r="AB159" s="242">
        <f>IF(作業員の選択!$C$30="","",VLOOKUP(作業員の選択!$C$30,基本データ!$A$11:$AN$50,31,FALSE))</f>
        <v>520</v>
      </c>
      <c r="AC159" s="243"/>
      <c r="AD159" s="421"/>
      <c r="AE159" s="422"/>
      <c r="AF159" s="241">
        <f>IF(作業員の選択!$C$20="","",VLOOKUP(作業員の選択!$C$20,基本データ!$A$11:$AN$50,25,FALSE))</f>
        <v>210</v>
      </c>
      <c r="AG159" s="241">
        <f>IF(作業員の選択!$C$20="","",VLOOKUP(作業員の選択!$C$20,基本データ!$A$11:$AN$50,25,FALSE))</f>
        <v>210</v>
      </c>
      <c r="AH159" s="236"/>
    </row>
    <row r="160" spans="2:34">
      <c r="B160" s="107" t="s">
        <v>69</v>
      </c>
      <c r="C160" s="107" t="s">
        <v>70</v>
      </c>
      <c r="D160" s="69"/>
      <c r="E160" s="69"/>
      <c r="F160" s="69"/>
      <c r="G160" s="69"/>
      <c r="H160" s="69"/>
      <c r="I160" s="69"/>
      <c r="J160" s="69"/>
      <c r="K160" s="69"/>
      <c r="L160" s="69"/>
      <c r="M160" s="69"/>
      <c r="N160" s="69"/>
      <c r="O160" s="69"/>
      <c r="P160" s="69"/>
      <c r="Q160" s="69"/>
      <c r="R160" s="107" t="s">
        <v>71</v>
      </c>
      <c r="S160" s="69"/>
      <c r="T160" s="69"/>
      <c r="U160" s="69"/>
      <c r="V160" s="69"/>
      <c r="W160" s="69"/>
      <c r="X160" s="69"/>
      <c r="Y160" s="69"/>
      <c r="Z160" s="69"/>
      <c r="AA160" s="69"/>
      <c r="AB160" s="69"/>
      <c r="AC160" s="69"/>
      <c r="AD160" s="69"/>
      <c r="AE160" s="69"/>
    </row>
    <row r="161" spans="1:31">
      <c r="B161" s="69"/>
      <c r="C161" s="107" t="s">
        <v>72</v>
      </c>
      <c r="D161" s="69"/>
      <c r="E161" s="69"/>
      <c r="F161" s="69"/>
      <c r="G161" s="69"/>
      <c r="H161" s="69"/>
      <c r="I161" s="69"/>
      <c r="J161" s="69"/>
      <c r="K161" s="69"/>
      <c r="L161" s="69"/>
      <c r="M161" s="69"/>
      <c r="N161" s="69"/>
      <c r="O161" s="69"/>
      <c r="P161" s="69"/>
      <c r="Q161" s="69"/>
      <c r="R161" s="107" t="s">
        <v>73</v>
      </c>
      <c r="S161" s="69"/>
      <c r="T161" s="69"/>
      <c r="U161" s="69"/>
      <c r="V161" s="69"/>
      <c r="W161" s="69"/>
      <c r="X161" s="69"/>
      <c r="Y161" s="69"/>
      <c r="Z161" s="69"/>
      <c r="AA161" s="69"/>
      <c r="AB161" s="69"/>
      <c r="AC161" s="69"/>
      <c r="AD161" s="69"/>
      <c r="AE161" s="69"/>
    </row>
    <row r="162" spans="1:31">
      <c r="B162" s="69"/>
      <c r="C162" s="107" t="s">
        <v>74</v>
      </c>
      <c r="D162" s="69"/>
      <c r="E162" s="69"/>
      <c r="F162" s="69"/>
      <c r="G162" s="69"/>
      <c r="H162" s="69"/>
      <c r="I162" s="69"/>
      <c r="J162" s="69"/>
      <c r="K162" s="69"/>
      <c r="L162" s="69"/>
      <c r="M162" s="69"/>
      <c r="N162" s="69"/>
      <c r="O162" s="69"/>
      <c r="P162" s="69"/>
      <c r="Q162" s="69"/>
      <c r="R162" s="107" t="s">
        <v>75</v>
      </c>
      <c r="S162" s="69"/>
      <c r="T162" s="69"/>
      <c r="U162" s="69"/>
      <c r="V162" s="69"/>
      <c r="W162" s="69"/>
      <c r="X162" s="69"/>
      <c r="Y162" s="69"/>
      <c r="Z162" s="69"/>
      <c r="AA162" s="69"/>
      <c r="AB162" s="69"/>
      <c r="AC162" s="69"/>
      <c r="AD162" s="69"/>
      <c r="AE162" s="69"/>
    </row>
    <row r="163" spans="1:31">
      <c r="B163" s="69"/>
      <c r="C163" s="70" t="s">
        <v>76</v>
      </c>
      <c r="D163" s="48"/>
      <c r="E163" s="48"/>
      <c r="F163" s="48"/>
      <c r="G163" s="48"/>
      <c r="H163" s="48"/>
      <c r="I163" s="48"/>
      <c r="J163" s="48"/>
      <c r="K163" s="48"/>
      <c r="L163" s="48"/>
      <c r="M163" s="48"/>
      <c r="N163" s="48"/>
      <c r="O163" s="69"/>
      <c r="P163" s="69"/>
      <c r="Q163" s="69"/>
      <c r="R163" s="107" t="s">
        <v>355</v>
      </c>
      <c r="S163" s="69"/>
      <c r="T163" s="69"/>
      <c r="U163" s="69"/>
      <c r="V163" s="69"/>
      <c r="W163" s="69"/>
      <c r="X163" s="69"/>
      <c r="Y163" s="69"/>
      <c r="Z163" s="69"/>
      <c r="AA163" s="69"/>
      <c r="AB163" s="69"/>
      <c r="AC163" s="69"/>
      <c r="AD163" s="69"/>
      <c r="AE163" s="69"/>
    </row>
    <row r="164" spans="1:31">
      <c r="B164" s="69"/>
      <c r="C164" s="70"/>
      <c r="D164" s="48"/>
      <c r="E164" s="48"/>
      <c r="F164" s="48"/>
      <c r="G164" s="48"/>
      <c r="H164" s="48"/>
      <c r="I164" s="48"/>
      <c r="J164" s="48"/>
      <c r="K164" s="48"/>
      <c r="L164" s="48"/>
      <c r="M164" s="48"/>
      <c r="N164" s="48"/>
      <c r="O164" s="69"/>
      <c r="P164" s="69"/>
      <c r="Q164" s="69"/>
      <c r="R164" s="107" t="s">
        <v>356</v>
      </c>
      <c r="S164" s="69"/>
      <c r="T164" s="69"/>
      <c r="U164" s="69"/>
      <c r="V164" s="69"/>
      <c r="W164" s="69"/>
      <c r="X164" s="69"/>
      <c r="Y164" s="69"/>
      <c r="Z164" s="69"/>
      <c r="AA164" s="69"/>
      <c r="AB164" s="69"/>
      <c r="AC164" s="69"/>
      <c r="AD164" s="69"/>
      <c r="AE164" s="69"/>
    </row>
    <row r="165" spans="1:31">
      <c r="B165" s="69"/>
      <c r="C165" s="70"/>
      <c r="D165" s="48"/>
      <c r="E165" s="48"/>
      <c r="F165" s="48"/>
      <c r="G165" s="48"/>
      <c r="H165" s="48"/>
      <c r="I165" s="48"/>
      <c r="J165" s="48"/>
      <c r="K165" s="48"/>
      <c r="L165" s="48"/>
      <c r="M165" s="48"/>
      <c r="N165" s="48"/>
      <c r="O165" s="69"/>
      <c r="P165" s="69"/>
      <c r="Q165" s="69"/>
      <c r="R165" s="107" t="s">
        <v>357</v>
      </c>
      <c r="S165" s="69"/>
      <c r="T165" s="69"/>
      <c r="U165" s="69"/>
      <c r="V165" s="69"/>
      <c r="W165" s="69"/>
      <c r="X165" s="69"/>
      <c r="Y165" s="69"/>
      <c r="Z165" s="69"/>
      <c r="AA165" s="69"/>
      <c r="AB165" s="69"/>
      <c r="AC165" s="69"/>
      <c r="AD165" s="69"/>
      <c r="AE165" s="69"/>
    </row>
    <row r="166" spans="1:31">
      <c r="B166" s="69"/>
      <c r="C166" s="70"/>
      <c r="D166" s="48"/>
      <c r="E166" s="48"/>
      <c r="F166" s="48"/>
      <c r="G166" s="48"/>
      <c r="H166" s="48"/>
      <c r="I166" s="48"/>
      <c r="J166" s="48"/>
      <c r="K166" s="48"/>
      <c r="L166" s="48"/>
      <c r="M166" s="48"/>
      <c r="N166" s="48"/>
      <c r="O166" s="69"/>
      <c r="P166" s="69"/>
      <c r="Q166" s="69"/>
      <c r="R166" s="107" t="s">
        <v>358</v>
      </c>
      <c r="S166" s="69"/>
      <c r="T166" s="69"/>
      <c r="U166" s="69"/>
      <c r="V166" s="69"/>
      <c r="W166" s="69"/>
      <c r="X166" s="69"/>
      <c r="Y166" s="69"/>
      <c r="Z166" s="69"/>
      <c r="AA166" s="69"/>
      <c r="AB166" s="69"/>
      <c r="AC166" s="69"/>
      <c r="AD166" s="69"/>
      <c r="AE166" s="69"/>
    </row>
    <row r="167" spans="1:31">
      <c r="B167" s="69"/>
      <c r="C167" s="70"/>
      <c r="D167" s="48"/>
      <c r="E167" s="48"/>
      <c r="F167" s="48"/>
      <c r="G167" s="48"/>
      <c r="H167" s="48"/>
      <c r="I167" s="48"/>
      <c r="J167" s="48"/>
      <c r="K167" s="48"/>
      <c r="L167" s="48"/>
      <c r="M167" s="48"/>
      <c r="N167" s="48"/>
      <c r="O167" s="69"/>
      <c r="P167" s="69"/>
      <c r="Q167" s="69"/>
      <c r="R167" s="107" t="s">
        <v>359</v>
      </c>
      <c r="S167" s="69"/>
      <c r="T167" s="69"/>
      <c r="U167" s="69"/>
      <c r="V167" s="69"/>
      <c r="W167" s="69"/>
      <c r="X167" s="69"/>
      <c r="Y167" s="69"/>
      <c r="Z167" s="69"/>
      <c r="AA167" s="69"/>
      <c r="AB167" s="69"/>
      <c r="AC167" s="69"/>
      <c r="AD167" s="69"/>
      <c r="AE167" s="69"/>
    </row>
    <row r="168" spans="1:31">
      <c r="B168" s="69"/>
      <c r="C168" s="70"/>
      <c r="D168" s="48"/>
      <c r="E168" s="48"/>
      <c r="F168" s="48"/>
      <c r="G168" s="48"/>
      <c r="H168" s="48"/>
      <c r="I168" s="48"/>
      <c r="J168" s="48"/>
      <c r="K168" s="48"/>
      <c r="L168" s="48"/>
      <c r="M168" s="48"/>
      <c r="N168" s="48"/>
      <c r="O168" s="69"/>
      <c r="P168" s="69"/>
      <c r="Q168" s="69"/>
      <c r="R168" s="107" t="s">
        <v>360</v>
      </c>
      <c r="S168" s="69"/>
      <c r="T168" s="69"/>
      <c r="U168" s="69"/>
      <c r="V168" s="69"/>
      <c r="W168" s="69"/>
      <c r="X168" s="69"/>
      <c r="Y168" s="69"/>
      <c r="Z168" s="69"/>
      <c r="AA168" s="69"/>
      <c r="AB168" s="69"/>
      <c r="AC168" s="69"/>
      <c r="AD168" s="69"/>
      <c r="AE168" s="69"/>
    </row>
    <row r="169" spans="1:31">
      <c r="B169" s="69"/>
      <c r="C169" s="70"/>
      <c r="D169" s="48"/>
      <c r="E169" s="48"/>
      <c r="F169" s="48"/>
      <c r="G169" s="48"/>
      <c r="H169" s="48"/>
      <c r="I169" s="48"/>
      <c r="J169" s="48"/>
      <c r="K169" s="48"/>
      <c r="L169" s="48"/>
      <c r="M169" s="48"/>
      <c r="N169" s="48"/>
      <c r="O169" s="69"/>
      <c r="P169" s="69"/>
      <c r="Q169" s="69"/>
      <c r="R169" s="107" t="s">
        <v>361</v>
      </c>
      <c r="S169" s="69"/>
      <c r="T169" s="69"/>
      <c r="U169" s="69"/>
      <c r="V169" s="69"/>
      <c r="W169" s="69"/>
      <c r="X169" s="69"/>
      <c r="Y169" s="69"/>
      <c r="Z169" s="69"/>
      <c r="AA169" s="69"/>
      <c r="AB169" s="69"/>
      <c r="AC169" s="69"/>
      <c r="AD169" s="69"/>
      <c r="AE169" s="69"/>
    </row>
    <row r="170" spans="1:31">
      <c r="B170" s="69"/>
      <c r="C170" s="48"/>
      <c r="D170" s="48"/>
      <c r="E170" s="48"/>
      <c r="F170" s="48"/>
      <c r="G170" s="48"/>
      <c r="H170" s="48"/>
      <c r="I170" s="48"/>
      <c r="J170" s="48"/>
      <c r="K170" s="48"/>
      <c r="L170" s="48"/>
      <c r="M170" s="48"/>
      <c r="N170" s="48"/>
      <c r="O170" s="69"/>
      <c r="P170" s="69"/>
      <c r="Q170" s="69"/>
      <c r="R170" s="107" t="s">
        <v>362</v>
      </c>
      <c r="S170" s="69"/>
      <c r="T170" s="69"/>
      <c r="U170" s="69"/>
      <c r="V170" s="69"/>
      <c r="W170" s="69"/>
      <c r="X170" s="69"/>
      <c r="Y170" s="69"/>
      <c r="Z170" s="69"/>
      <c r="AA170" s="69"/>
      <c r="AB170" s="69"/>
      <c r="AC170" s="69"/>
      <c r="AD170" s="69"/>
      <c r="AE170" s="69"/>
    </row>
    <row r="171" spans="1:31">
      <c r="B171" s="69"/>
      <c r="C171" s="70"/>
      <c r="D171" s="48"/>
      <c r="E171" s="48"/>
      <c r="F171" s="48"/>
      <c r="G171" s="48"/>
      <c r="H171" s="48"/>
      <c r="I171" s="48"/>
      <c r="J171" s="48"/>
      <c r="K171" s="48"/>
      <c r="L171" s="48"/>
      <c r="M171" s="48"/>
      <c r="N171" s="48"/>
      <c r="O171" s="69"/>
      <c r="P171" s="69"/>
      <c r="Q171" s="69"/>
      <c r="R171" s="69"/>
      <c r="S171" s="69"/>
      <c r="T171" s="69"/>
      <c r="U171" s="69"/>
      <c r="V171" s="69"/>
      <c r="W171" s="69"/>
      <c r="X171" s="69"/>
      <c r="Y171" s="69"/>
      <c r="Z171" s="69"/>
      <c r="AA171" s="69"/>
      <c r="AB171" s="69"/>
      <c r="AC171" s="69"/>
      <c r="AD171" s="69"/>
      <c r="AE171" s="69"/>
    </row>
    <row r="172" spans="1:31">
      <c r="B172" s="69"/>
      <c r="C172" s="48"/>
      <c r="D172" s="48"/>
      <c r="E172" s="48"/>
      <c r="F172" s="48"/>
      <c r="G172" s="48"/>
      <c r="H172" s="48"/>
      <c r="I172" s="48"/>
      <c r="J172" s="48"/>
      <c r="K172" s="48"/>
      <c r="L172" s="48"/>
      <c r="M172" s="48"/>
      <c r="N172" s="48"/>
      <c r="O172" s="69"/>
      <c r="P172" s="69"/>
      <c r="Q172" s="69"/>
      <c r="R172" s="69"/>
      <c r="S172" s="69"/>
      <c r="T172" s="69"/>
      <c r="U172" s="69"/>
      <c r="V172" s="69"/>
      <c r="W172" s="69"/>
      <c r="X172" s="69"/>
      <c r="Y172" s="69"/>
      <c r="Z172" s="69"/>
      <c r="AA172" s="69"/>
      <c r="AB172" s="69"/>
      <c r="AC172" s="69"/>
      <c r="AD172" s="69"/>
      <c r="AE172" s="69"/>
    </row>
    <row r="173" spans="1:31" ht="18.75" customHeight="1">
      <c r="B173" s="69"/>
      <c r="C173" s="48"/>
      <c r="D173" s="48"/>
      <c r="E173" s="48"/>
      <c r="F173" s="48"/>
      <c r="G173" s="48"/>
      <c r="H173" s="48"/>
      <c r="I173" s="48"/>
      <c r="J173" s="48"/>
      <c r="K173" s="48"/>
      <c r="L173" s="48"/>
      <c r="M173" s="48"/>
      <c r="N173" s="48"/>
      <c r="O173" s="69"/>
      <c r="P173" s="69"/>
      <c r="Q173" s="69"/>
      <c r="R173" s="69"/>
      <c r="S173" s="69"/>
      <c r="T173" s="69"/>
      <c r="U173" s="69"/>
      <c r="V173" s="69"/>
      <c r="W173" s="69"/>
      <c r="X173" s="69"/>
      <c r="Y173" s="69"/>
      <c r="Z173" s="69"/>
      <c r="AA173" s="69"/>
      <c r="AB173" s="69"/>
      <c r="AC173" s="69"/>
      <c r="AD173" s="69"/>
      <c r="AE173" s="69"/>
    </row>
    <row r="174" spans="1:31" ht="13.5" customHeight="1">
      <c r="A174" s="395" t="s">
        <v>24</v>
      </c>
      <c r="B174" s="396"/>
      <c r="C174" s="396"/>
      <c r="D174" s="397"/>
      <c r="E174" s="39"/>
      <c r="F174" s="39"/>
      <c r="G174" s="39"/>
      <c r="J174" s="398" t="s">
        <v>26</v>
      </c>
      <c r="K174" s="399"/>
      <c r="L174" s="399"/>
      <c r="M174" s="399"/>
      <c r="N174" s="399"/>
      <c r="R174" s="39"/>
      <c r="S174" s="39"/>
      <c r="T174" s="39"/>
      <c r="U174" s="39"/>
      <c r="V174" s="39"/>
      <c r="W174" s="39"/>
      <c r="X174" s="39"/>
      <c r="Y174" s="39"/>
      <c r="Z174" s="39"/>
      <c r="AA174" s="39"/>
      <c r="AB174" s="39"/>
      <c r="AC174" s="39"/>
      <c r="AD174" s="39"/>
      <c r="AE174" s="39"/>
    </row>
    <row r="175" spans="1:31" ht="13.5" customHeight="1">
      <c r="B175" s="39"/>
      <c r="C175" s="39"/>
      <c r="D175" s="39"/>
      <c r="E175" s="39"/>
      <c r="F175" s="39"/>
      <c r="G175" s="39"/>
      <c r="J175" s="399"/>
      <c r="K175" s="399"/>
      <c r="L175" s="399"/>
      <c r="M175" s="399"/>
      <c r="N175" s="399"/>
      <c r="R175" s="39"/>
      <c r="S175" s="39"/>
      <c r="T175" s="39"/>
      <c r="U175" s="39"/>
      <c r="V175" s="39"/>
      <c r="W175" s="39"/>
      <c r="X175" s="39"/>
      <c r="Y175" s="356" t="s">
        <v>27</v>
      </c>
      <c r="Z175" s="357"/>
      <c r="AA175" s="129"/>
      <c r="AB175" s="130"/>
      <c r="AC175" s="40"/>
      <c r="AD175" s="40"/>
      <c r="AE175" s="41"/>
    </row>
    <row r="176" spans="1:31" ht="13.5" customHeight="1">
      <c r="B176" s="39"/>
      <c r="C176" s="39"/>
      <c r="D176" s="400" t="str">
        <f>作業員の選択!$G$12</f>
        <v>越路中学校電気設備工事</v>
      </c>
      <c r="E176" s="401"/>
      <c r="F176" s="401"/>
      <c r="G176" s="401"/>
      <c r="H176" s="401"/>
      <c r="I176" s="401"/>
      <c r="J176" s="108" t="s">
        <v>389</v>
      </c>
      <c r="K176" s="403">
        <f ca="1">IF(作業員の選択!$G$17="",TODAY(),作業員の選択!$G$17)</f>
        <v>45056</v>
      </c>
      <c r="L176" s="403"/>
      <c r="M176" s="403"/>
      <c r="N176" s="39" t="s">
        <v>390</v>
      </c>
      <c r="O176" s="39"/>
      <c r="P176" s="39"/>
      <c r="Q176" s="39"/>
      <c r="R176" s="39"/>
      <c r="S176" s="39"/>
      <c r="T176" s="39"/>
      <c r="U176" s="39"/>
      <c r="V176" s="39"/>
      <c r="W176" s="39"/>
      <c r="X176" s="39"/>
      <c r="Y176" s="390" t="s">
        <v>28</v>
      </c>
      <c r="Z176" s="392"/>
      <c r="AA176" s="55"/>
      <c r="AB176" s="56"/>
      <c r="AC176" s="42"/>
      <c r="AD176" s="42"/>
      <c r="AE176" s="43"/>
    </row>
    <row r="177" spans="1:34" ht="13.5" customHeight="1">
      <c r="A177" s="404" t="s">
        <v>17</v>
      </c>
      <c r="B177" s="404"/>
      <c r="C177" s="404"/>
      <c r="D177" s="402"/>
      <c r="E177" s="402"/>
      <c r="F177" s="402"/>
      <c r="G177" s="402"/>
      <c r="H177" s="402"/>
      <c r="I177" s="402"/>
      <c r="J177" s="44"/>
      <c r="K177" s="405"/>
      <c r="L177" s="405"/>
      <c r="M177" s="405"/>
      <c r="N177" s="39"/>
      <c r="O177" s="39"/>
      <c r="P177" s="39"/>
      <c r="V177" s="39"/>
      <c r="W177" s="39"/>
      <c r="X177" s="39"/>
      <c r="Y177" s="39"/>
      <c r="Z177" s="39"/>
      <c r="AA177" s="39"/>
      <c r="AB177" s="39"/>
      <c r="AC177" s="39"/>
      <c r="AD177" s="39"/>
      <c r="AE177" s="39"/>
      <c r="AF177" s="406" t="str">
        <f>IF(作業員の選択!$G$20="","令和  年  月  日",作業員の選択!$G$20)</f>
        <v>令和  年  月  日</v>
      </c>
      <c r="AG177" s="406"/>
      <c r="AH177" s="406"/>
    </row>
    <row r="178" spans="1:34">
      <c r="B178" s="39"/>
      <c r="C178" s="39"/>
      <c r="D178" s="407" t="str">
        <f>作業員の選択!$G$15</f>
        <v>白井　太郎</v>
      </c>
      <c r="E178" s="407"/>
      <c r="F178" s="407"/>
      <c r="G178" s="409" t="s">
        <v>29</v>
      </c>
      <c r="H178" s="45"/>
      <c r="I178" s="122"/>
      <c r="J178" s="39"/>
      <c r="K178" s="39"/>
      <c r="L178" s="39"/>
      <c r="M178" s="39"/>
      <c r="N178" s="39"/>
      <c r="O178" s="411" t="s">
        <v>32</v>
      </c>
      <c r="P178" s="411"/>
      <c r="Q178" s="412" t="str">
        <f>作業員の選択!$G$23</f>
        <v>大手ゼネコン株式会社</v>
      </c>
      <c r="R178" s="412"/>
      <c r="S178" s="412"/>
      <c r="T178" s="412"/>
      <c r="U178" s="412"/>
      <c r="V178" s="39"/>
      <c r="W178" s="39"/>
      <c r="X178" s="39"/>
      <c r="Y178" s="39"/>
      <c r="Z178" s="39"/>
      <c r="AB178" s="108" t="s">
        <v>15</v>
      </c>
      <c r="AC178" s="47" t="str">
        <f>作業員の選択!$E$26</f>
        <v>二</v>
      </c>
      <c r="AD178" s="46" t="s">
        <v>163</v>
      </c>
      <c r="AE178" s="412" t="str">
        <f>作業員の選択!$G$26</f>
        <v>シライ電設株式会社</v>
      </c>
      <c r="AF178" s="412"/>
      <c r="AG178" s="412"/>
    </row>
    <row r="179" spans="1:34" ht="12" customHeight="1">
      <c r="A179" s="404" t="s">
        <v>30</v>
      </c>
      <c r="B179" s="404"/>
      <c r="C179" s="404"/>
      <c r="D179" s="408"/>
      <c r="E179" s="408"/>
      <c r="F179" s="408"/>
      <c r="G179" s="410"/>
      <c r="H179" s="122"/>
      <c r="I179" s="131" t="s">
        <v>31</v>
      </c>
      <c r="J179" s="39"/>
      <c r="K179" s="39"/>
      <c r="L179" s="39"/>
      <c r="O179" s="414" t="s">
        <v>34</v>
      </c>
      <c r="P179" s="414"/>
      <c r="Q179" s="413"/>
      <c r="R179" s="413"/>
      <c r="S179" s="413"/>
      <c r="T179" s="413"/>
      <c r="U179" s="413"/>
      <c r="V179" s="49" t="s">
        <v>9</v>
      </c>
      <c r="AC179" s="415" t="s">
        <v>36</v>
      </c>
      <c r="AD179" s="415"/>
      <c r="AE179" s="413"/>
      <c r="AF179" s="413"/>
      <c r="AG179" s="413"/>
      <c r="AH179" s="49" t="s">
        <v>9</v>
      </c>
    </row>
    <row r="180" spans="1:34" ht="13.5" customHeight="1">
      <c r="B180" s="39"/>
      <c r="C180" s="39"/>
      <c r="D180" s="39"/>
      <c r="E180" s="39"/>
      <c r="F180" s="39"/>
      <c r="G180" s="39"/>
      <c r="H180" s="39"/>
      <c r="I180" s="131" t="s">
        <v>33</v>
      </c>
      <c r="J180" s="39"/>
      <c r="K180" s="39"/>
      <c r="L180" s="39"/>
      <c r="U180" s="123" t="s">
        <v>364</v>
      </c>
      <c r="V180" s="124" t="str">
        <f>IF(作業員の選択!$M$23="","",IF(作業員の選択!$M$23="有","○",IF(作業員の選択!$M$23="無","")))</f>
        <v/>
      </c>
      <c r="W180" s="124" t="str">
        <f>IF(作業員の選択!$M$23="","",IF(作業員の選択!$M$23="有","",IF(作業員の選択!$M$23="無","○")))</f>
        <v/>
      </c>
      <c r="X180" s="38" t="s">
        <v>366</v>
      </c>
      <c r="AB180" s="39"/>
      <c r="AE180" s="123" t="s">
        <v>364</v>
      </c>
      <c r="AF180" s="124" t="str">
        <f>IF(作業員の選択!$M$26="","",IF(作業員の選択!$M$26="有","○",IF(作業員の選択!$M$26="無","")))</f>
        <v>○</v>
      </c>
      <c r="AG180" s="124" t="str">
        <f>IF(作業員の選択!$M$26="","",IF(作業員の選択!$M$26="有","",IF(作業員の選択!$M$26="無","○")))</f>
        <v/>
      </c>
      <c r="AH180" s="122" t="s">
        <v>365</v>
      </c>
    </row>
    <row r="181" spans="1:34">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row>
    <row r="182" spans="1:34" ht="13.5" customHeight="1">
      <c r="B182" s="332" t="s">
        <v>38</v>
      </c>
      <c r="C182" s="333" t="s">
        <v>78</v>
      </c>
      <c r="D182" s="334"/>
      <c r="E182" s="335"/>
      <c r="F182" s="336" t="s">
        <v>354</v>
      </c>
      <c r="G182" s="50"/>
      <c r="H182" s="339" t="s">
        <v>40</v>
      </c>
      <c r="I182" s="340"/>
      <c r="J182" s="343" t="s">
        <v>41</v>
      </c>
      <c r="K182" s="345" t="s">
        <v>42</v>
      </c>
      <c r="L182" s="347" t="s">
        <v>43</v>
      </c>
      <c r="M182" s="348"/>
      <c r="N182" s="348"/>
      <c r="O182" s="349"/>
      <c r="P182" s="353" t="s">
        <v>44</v>
      </c>
      <c r="Q182" s="354"/>
      <c r="R182" s="355"/>
      <c r="S182" s="51" t="s">
        <v>45</v>
      </c>
      <c r="T182" s="356" t="s">
        <v>46</v>
      </c>
      <c r="U182" s="357"/>
      <c r="V182" s="358" t="s">
        <v>47</v>
      </c>
      <c r="W182" s="359"/>
      <c r="X182" s="359"/>
      <c r="Y182" s="359"/>
      <c r="Z182" s="359"/>
      <c r="AA182" s="359"/>
      <c r="AB182" s="359"/>
      <c r="AC182" s="360"/>
      <c r="AD182" s="353" t="s">
        <v>48</v>
      </c>
      <c r="AE182" s="355"/>
      <c r="AF182" s="366" t="s">
        <v>367</v>
      </c>
      <c r="AG182" s="367"/>
      <c r="AH182" s="366" t="s">
        <v>386</v>
      </c>
    </row>
    <row r="183" spans="1:34">
      <c r="B183" s="245"/>
      <c r="C183" s="52"/>
      <c r="D183" s="53"/>
      <c r="E183" s="54"/>
      <c r="F183" s="337"/>
      <c r="G183" s="368" t="s">
        <v>353</v>
      </c>
      <c r="H183" s="341"/>
      <c r="I183" s="342"/>
      <c r="J183" s="344"/>
      <c r="K183" s="346"/>
      <c r="L183" s="350"/>
      <c r="M183" s="351"/>
      <c r="N183" s="351"/>
      <c r="O183" s="352"/>
      <c r="P183" s="364" t="s">
        <v>49</v>
      </c>
      <c r="Q183" s="369"/>
      <c r="R183" s="365"/>
      <c r="S183" s="370" t="s">
        <v>50</v>
      </c>
      <c r="T183" s="371" t="s">
        <v>51</v>
      </c>
      <c r="U183" s="372"/>
      <c r="V183" s="361"/>
      <c r="W183" s="362"/>
      <c r="X183" s="362"/>
      <c r="Y183" s="362"/>
      <c r="Z183" s="362"/>
      <c r="AA183" s="362"/>
      <c r="AB183" s="362"/>
      <c r="AC183" s="363"/>
      <c r="AD183" s="364"/>
      <c r="AE183" s="365"/>
      <c r="AF183" s="367"/>
      <c r="AG183" s="367"/>
      <c r="AH183" s="367"/>
    </row>
    <row r="184" spans="1:34">
      <c r="B184" s="368" t="s">
        <v>52</v>
      </c>
      <c r="C184" s="374" t="s">
        <v>53</v>
      </c>
      <c r="D184" s="375"/>
      <c r="E184" s="376"/>
      <c r="F184" s="337"/>
      <c r="G184" s="368"/>
      <c r="H184" s="341" t="s">
        <v>54</v>
      </c>
      <c r="I184" s="342"/>
      <c r="J184" s="344" t="s">
        <v>55</v>
      </c>
      <c r="K184" s="380" t="s">
        <v>56</v>
      </c>
      <c r="L184" s="381" t="s">
        <v>43</v>
      </c>
      <c r="M184" s="382"/>
      <c r="N184" s="382"/>
      <c r="O184" s="383"/>
      <c r="P184" s="387" t="s">
        <v>57</v>
      </c>
      <c r="Q184" s="388"/>
      <c r="R184" s="389"/>
      <c r="S184" s="370"/>
      <c r="T184" s="387" t="s">
        <v>58</v>
      </c>
      <c r="U184" s="389"/>
      <c r="V184" s="387" t="s">
        <v>59</v>
      </c>
      <c r="W184" s="389"/>
      <c r="X184" s="387" t="s">
        <v>60</v>
      </c>
      <c r="Y184" s="388"/>
      <c r="Z184" s="388"/>
      <c r="AA184" s="389"/>
      <c r="AB184" s="387" t="s">
        <v>61</v>
      </c>
      <c r="AC184" s="389"/>
      <c r="AD184" s="393" t="s">
        <v>62</v>
      </c>
      <c r="AE184" s="394"/>
      <c r="AF184" s="367"/>
      <c r="AG184" s="367"/>
      <c r="AH184" s="367"/>
    </row>
    <row r="185" spans="1:34">
      <c r="B185" s="373"/>
      <c r="C185" s="55"/>
      <c r="D185" s="56"/>
      <c r="E185" s="57"/>
      <c r="F185" s="338"/>
      <c r="G185" s="58"/>
      <c r="H185" s="377"/>
      <c r="I185" s="378"/>
      <c r="J185" s="379"/>
      <c r="K185" s="373"/>
      <c r="L185" s="384"/>
      <c r="M185" s="385"/>
      <c r="N185" s="385"/>
      <c r="O185" s="386"/>
      <c r="P185" s="390"/>
      <c r="Q185" s="391"/>
      <c r="R185" s="392"/>
      <c r="S185" s="59" t="s">
        <v>63</v>
      </c>
      <c r="T185" s="390"/>
      <c r="U185" s="392"/>
      <c r="V185" s="390" t="s">
        <v>64</v>
      </c>
      <c r="W185" s="392"/>
      <c r="X185" s="390"/>
      <c r="Y185" s="391"/>
      <c r="Z185" s="391"/>
      <c r="AA185" s="392"/>
      <c r="AB185" s="390"/>
      <c r="AC185" s="392"/>
      <c r="AD185" s="393" t="s">
        <v>65</v>
      </c>
      <c r="AE185" s="394"/>
      <c r="AF185" s="367"/>
      <c r="AG185" s="367"/>
      <c r="AH185" s="367"/>
    </row>
    <row r="186" spans="1:34" ht="9" customHeight="1">
      <c r="B186" s="68"/>
      <c r="C186" s="283" t="str">
        <f>IF(作業員の選択!$C$31="","",VLOOKUP(作業員の選択!$C$31,基本データ!$A$11:$AN$50,2,FALSE))</f>
        <v>しらい　いっぺい</v>
      </c>
      <c r="D186" s="284"/>
      <c r="E186" s="285"/>
      <c r="F186" s="61"/>
      <c r="G186" s="289"/>
      <c r="H186" s="290">
        <f>IF(作業員の選択!$C$31="","　　年　月　日",VLOOKUP(作業員の選択!$C$31,基本データ!$A$11:$AQ$50,5,FALSE))</f>
        <v>38140</v>
      </c>
      <c r="I186" s="291"/>
      <c r="J186" s="296">
        <f>IF(作業員の選択!$C$31="","　　年　月　日",VLOOKUP(作業員の選択!$C$31,基本データ!$A$11:$AQ$50,4,FALSE))</f>
        <v>19501</v>
      </c>
      <c r="K186" s="106" t="str">
        <f>IF(作業員の選択!$C$31="","",VLOOKUP(作業員の選択!$C$31,基本データ!$A$11:$AN$50,6,FALSE))</f>
        <v>長岡市越路3-1</v>
      </c>
      <c r="L186" s="267" t="s">
        <v>43</v>
      </c>
      <c r="M186" s="268"/>
      <c r="N186" s="299" t="str">
        <f>IF(作業員の選択!$C$31="","",VLOOKUP(作業員の選択!$C$31,基本データ!$A$11:$AN$50,7,FALSE))</f>
        <v>0258-11-0021</v>
      </c>
      <c r="O186" s="300"/>
      <c r="P186" s="310">
        <f>IF(作業員の選択!$C$31="","",VLOOKUP(作業員の選択!$C$31,基本データ!$A$11:$AN$50,10,FALSE))</f>
        <v>44621</v>
      </c>
      <c r="Q186" s="426"/>
      <c r="R186" s="311"/>
      <c r="S186" s="62"/>
      <c r="T186" s="310">
        <f>IF(作業員の選択!$C$31="","　　年　月　日",VLOOKUP(作業員の選択!$C$31,基本データ!$A$11:$AQ$50,32,FALSE))</f>
        <v>44641</v>
      </c>
      <c r="U186" s="311"/>
      <c r="V186" s="316" t="str">
        <f>IF(作業員の選択!$C$31="","",VLOOKUP(作業員の選択!$C$31,基本データ!$A$11:$AN$50,14,FALSE))</f>
        <v>小型車両系建設機械</v>
      </c>
      <c r="W186" s="317"/>
      <c r="X186" s="316" t="str">
        <f>IF(作業員の選択!$C$31="","",VLOOKUP(作業員の選択!$C$31,基本データ!$A$11:$AN$50,20,FALSE))</f>
        <v>高所作業車(10m以上)</v>
      </c>
      <c r="Y186" s="318"/>
      <c r="Z186" s="318"/>
      <c r="AA186" s="317"/>
      <c r="AB186" s="316" t="str">
        <f>IF(作業員の選択!$C$31="","",VLOOKUP(作業員の選択!$C$31,基本データ!$A$11:$AN$50,26,FALSE))</f>
        <v>第1種電気工事士</v>
      </c>
      <c r="AC186" s="317"/>
      <c r="AD186" s="290" t="s">
        <v>66</v>
      </c>
      <c r="AE186" s="291"/>
      <c r="AF186" s="240" t="str">
        <f>IF(作業員の選択!$C$31="","",VLOOKUP(作業員の選択!$C$31,基本データ!$A$11:$AN$50,35,FALSE))</f>
        <v>建設国保</v>
      </c>
      <c r="AG186" s="240">
        <f>IF(作業員の選択!$C$31="","",VLOOKUP(作業員の選択!$C$31,基本データ!$A$11:$AN$50,36,FALSE))</f>
        <v>21</v>
      </c>
      <c r="AH186" s="234" t="str">
        <f>IF(作業員の選択!$C$31="","",IF(VLOOKUP(作業員の選択!$C$31,基本データ!$A$11:$AO$60,41,FALSE)="有","○",IF(VLOOKUP(作業員の選択!$C$31,基本データ!$A$11:$AO$60,41,FALSE)="","","")))</f>
        <v/>
      </c>
    </row>
    <row r="187" spans="1:34" ht="9" customHeight="1">
      <c r="B187" s="121"/>
      <c r="C187" s="286"/>
      <c r="D187" s="287"/>
      <c r="E187" s="288"/>
      <c r="F187" s="113"/>
      <c r="G187" s="256"/>
      <c r="H187" s="292"/>
      <c r="I187" s="293"/>
      <c r="J187" s="297"/>
      <c r="K187" s="137"/>
      <c r="L187" s="137"/>
      <c r="M187" s="138"/>
      <c r="N187" s="138"/>
      <c r="O187" s="139"/>
      <c r="P187" s="312"/>
      <c r="Q187" s="403"/>
      <c r="R187" s="313"/>
      <c r="S187" s="117"/>
      <c r="T187" s="312"/>
      <c r="U187" s="313"/>
      <c r="V187" s="237" t="str">
        <f>IF(作業員の選択!$C$31="","",VLOOKUP(作業員の選択!$C$31,基本データ!$A$11:$AN$50,15,FALSE))</f>
        <v>低圧電気取扱業務</v>
      </c>
      <c r="W187" s="238"/>
      <c r="X187" s="237" t="str">
        <f>IF(作業員の選択!$C$31="","",VLOOKUP(作業員の選択!$C$31,基本データ!$A$11:$AN$50,21,FALSE))</f>
        <v>小型移動式クレーン(5t未満)</v>
      </c>
      <c r="Y187" s="239"/>
      <c r="Z187" s="239"/>
      <c r="AA187" s="238"/>
      <c r="AB187" s="237" t="str">
        <f>IF(作業員の選択!$C$31="","",VLOOKUP(作業員の選択!$C$31,基本データ!$A$11:$AN$50,27,FALSE))</f>
        <v>1級電気施工管理</v>
      </c>
      <c r="AC187" s="238"/>
      <c r="AD187" s="292"/>
      <c r="AE187" s="293"/>
      <c r="AF187" s="241" t="str">
        <f>IF(作業員の選択!$C$11="","",VLOOKUP(作業員の選択!$C$11,基本データ!$A$11:$AN$50,25,FALSE))</f>
        <v>ショベルローダー(1t以上)</v>
      </c>
      <c r="AG187" s="241" t="str">
        <f>IF(作業員の選択!$C$11="","",VLOOKUP(作業員の選択!$C$11,基本データ!$A$11:$AN$50,25,FALSE))</f>
        <v>ショベルローダー(1t以上)</v>
      </c>
      <c r="AH187" s="235"/>
    </row>
    <row r="188" spans="1:34" ht="9" customHeight="1">
      <c r="B188" s="245">
        <v>21</v>
      </c>
      <c r="C188" s="246" t="str">
        <f>IF(作業員の選択!$C$31="","",VLOOKUP(作業員の選択!$C$31,基本データ!$A$11:$AN$50,1,FALSE))</f>
        <v>白井　一平</v>
      </c>
      <c r="D188" s="247"/>
      <c r="E188" s="248"/>
      <c r="F188" s="255" t="str">
        <f>IF(作業員の選択!$C$31="","",VLOOKUP(作業員の選択!$C$31,基本データ!$A$11:$AN$50,3,FALSE))</f>
        <v>電工</v>
      </c>
      <c r="G188" s="256"/>
      <c r="H188" s="294"/>
      <c r="I188" s="295"/>
      <c r="J188" s="298"/>
      <c r="K188" s="100"/>
      <c r="L188" s="100"/>
      <c r="M188" s="101"/>
      <c r="N188" s="101"/>
      <c r="O188" s="102"/>
      <c r="P188" s="314"/>
      <c r="Q188" s="427"/>
      <c r="R188" s="315"/>
      <c r="S188" s="255" t="str">
        <f>IF(作業員の選択!$C$31="","",VLOOKUP(作業員の選択!$C$31,基本データ!$A$11:$AN$50,13,FALSE))</f>
        <v>A</v>
      </c>
      <c r="T188" s="314"/>
      <c r="U188" s="315"/>
      <c r="V188" s="237" t="str">
        <f>IF(作業員の選択!$C$31="","",VLOOKUP(作業員の選択!$C$31,基本データ!$A$11:$AN$50,16,FALSE))</f>
        <v>研削といし</v>
      </c>
      <c r="W188" s="238"/>
      <c r="X188" s="237" t="str">
        <f>IF(作業員の選択!$C$31="","",VLOOKUP(作業員の選択!$C$31,基本データ!$A$11:$AN$50,22,FALSE))</f>
        <v>玉掛作業者(1t以上)</v>
      </c>
      <c r="Y188" s="239"/>
      <c r="Z188" s="239"/>
      <c r="AA188" s="238"/>
      <c r="AB188" s="237" t="str">
        <f>IF(作業員の選択!$C$31="","",VLOOKUP(作業員の選択!$C$31,基本データ!$A$11:$AN$50,28,FALSE))</f>
        <v>消防設備士甲種４級</v>
      </c>
      <c r="AC188" s="238"/>
      <c r="AD188" s="294"/>
      <c r="AE188" s="295"/>
      <c r="AF188" s="240" t="str">
        <f>IF(作業員の選択!$C$31="","",VLOOKUP(作業員の選択!$C$31,基本データ!$A$11:$AN$50,37,FALSE))</f>
        <v>受給者</v>
      </c>
      <c r="AG188" s="240" t="s">
        <v>372</v>
      </c>
      <c r="AH188" s="236"/>
    </row>
    <row r="189" spans="1:34" ht="9" customHeight="1">
      <c r="B189" s="245"/>
      <c r="C189" s="249"/>
      <c r="D189" s="250"/>
      <c r="E189" s="251"/>
      <c r="F189" s="255"/>
      <c r="G189" s="256"/>
      <c r="H189" s="258">
        <f ca="1">IF(作業員の選択!$C$31="","　　年",VLOOKUP(作業員の選択!$C$31,基本データ!$A$11:$AQ$50,43,FALSE))</f>
        <v>19</v>
      </c>
      <c r="I189" s="259"/>
      <c r="J189" s="264">
        <f ca="1">IF(作業員の選択!$C$31="","　歳",VLOOKUP(作業員の選択!$C$31,基本データ!$A$11:$AQ$50,42,FALSE))</f>
        <v>70</v>
      </c>
      <c r="K189" s="140" t="str">
        <f>IF(作業員の選択!$C$31="","",VLOOKUP(作業員の選択!$C$31,基本データ!$A$11:$AN$50,8,FALSE))</f>
        <v>同上</v>
      </c>
      <c r="L189" s="267" t="s">
        <v>43</v>
      </c>
      <c r="M189" s="268"/>
      <c r="N189" s="269">
        <f>IF(作業員の選択!$C$31="","",VLOOKUP(作業員の選択!$C$31,基本データ!$A$11:$AN$50,9,FALSE))</f>
        <v>0</v>
      </c>
      <c r="O189" s="270"/>
      <c r="P189" s="271">
        <f>IF(作業員の選択!$C$31="","",VLOOKUP(作業員の選択!$C$31,基本データ!$A$11:$AN$50,11,FALSE))</f>
        <v>126</v>
      </c>
      <c r="Q189" s="247" t="s">
        <v>68</v>
      </c>
      <c r="R189" s="274">
        <f>IF(作業員の選択!$C$31="","",VLOOKUP(作業員の選択!$C$31,基本データ!$A$11:$AN$50,12,FALSE))</f>
        <v>76</v>
      </c>
      <c r="S189" s="255"/>
      <c r="T189" s="246">
        <f>IF(作業員の選択!$C$31="","",VLOOKUP(作業員の選択!$C$31,基本データ!$A$11:$AQ$50,33,FALSE))</f>
        <v>521</v>
      </c>
      <c r="U189" s="248"/>
      <c r="V189" s="237" t="str">
        <f>IF(作業員の選択!$C$31="","",VLOOKUP(作業員の選択!$C$31,基本データ!$A$11:$AN$50,17,FALSE))</f>
        <v>な</v>
      </c>
      <c r="W189" s="238"/>
      <c r="X189" s="237">
        <f>IF(作業員の選択!$C$31="","",VLOOKUP(作業員の選択!$C$31,基本データ!$A$11:$AN$50,23,FALSE))</f>
        <v>121</v>
      </c>
      <c r="Y189" s="239"/>
      <c r="Z189" s="239"/>
      <c r="AA189" s="238"/>
      <c r="AB189" s="237">
        <f>IF(作業員の選択!$C$31="","",VLOOKUP(作業員の選択!$C$31,基本データ!$A$11:$AN$50,29,FALSE))</f>
        <v>421</v>
      </c>
      <c r="AC189" s="238"/>
      <c r="AD189" s="419" t="s">
        <v>66</v>
      </c>
      <c r="AE189" s="420"/>
      <c r="AF189" s="241" t="str">
        <f>IF(作業員の選択!$C$11="","",VLOOKUP(作業員の選択!$C$11,基本データ!$A$11:$AN$50,25,FALSE))</f>
        <v>ショベルローダー(1t以上)</v>
      </c>
      <c r="AG189" s="241"/>
      <c r="AH189" s="234" t="str">
        <f>IF(作業員の選択!$C$31="","",IF(VLOOKUP(作業員の選択!$C$31,基本データ!$A$11:$AO$60,41,FALSE)="有","",IF(VLOOKUP(作業員の選択!$C$31,基本データ!$A$11:$AO$60,41,FALSE)="無","○","")))</f>
        <v>○</v>
      </c>
    </row>
    <row r="190" spans="1:34" ht="9" customHeight="1">
      <c r="B190" s="109"/>
      <c r="C190" s="249"/>
      <c r="D190" s="250"/>
      <c r="E190" s="251"/>
      <c r="F190" s="110"/>
      <c r="G190" s="256"/>
      <c r="H190" s="260"/>
      <c r="I190" s="261"/>
      <c r="J190" s="265"/>
      <c r="K190" s="137"/>
      <c r="L190" s="137"/>
      <c r="M190" s="138"/>
      <c r="N190" s="141"/>
      <c r="O190" s="142"/>
      <c r="P190" s="272"/>
      <c r="Q190" s="250"/>
      <c r="R190" s="275"/>
      <c r="S190" s="110"/>
      <c r="T190" s="249"/>
      <c r="U190" s="251"/>
      <c r="V190" s="237">
        <f>IF(作業員の選択!$C$31="","",VLOOKUP(作業員の選択!$C$31,基本データ!$A$11:$AN$50,18,FALSE))</f>
        <v>21</v>
      </c>
      <c r="W190" s="238"/>
      <c r="X190" s="237">
        <f>IF(作業員の選択!$C$31="","",VLOOKUP(作業員の選択!$C$31,基本データ!$A$11:$AN$50,24,FALSE))</f>
        <v>171</v>
      </c>
      <c r="Y190" s="239"/>
      <c r="Z190" s="239"/>
      <c r="AA190" s="238"/>
      <c r="AB190" s="237">
        <f>IF(作業員の選択!$C$31="","",VLOOKUP(作業員の選択!$C$31,基本データ!$A$11:$AN$50,30,FALSE))</f>
        <v>451</v>
      </c>
      <c r="AC190" s="238"/>
      <c r="AD190" s="292"/>
      <c r="AE190" s="293"/>
      <c r="AF190" s="240" t="str">
        <f>IF(作業員の選択!$C$31="","",VLOOKUP(作業員の選択!$C$31,基本データ!$A$11:$AN$50,39,FALSE))</f>
        <v>日雇保険</v>
      </c>
      <c r="AG190" s="240">
        <f>IF(作業員の選択!$C$31="","",IF($AF$190="適用除外","－",VLOOKUP(作業員の選択!$C$31,基本データ!$A$11:$AN$50,40,FALSE)))</f>
        <v>1021</v>
      </c>
      <c r="AH190" s="235"/>
    </row>
    <row r="191" spans="1:34" ht="9" customHeight="1">
      <c r="B191" s="67"/>
      <c r="C191" s="252"/>
      <c r="D191" s="253"/>
      <c r="E191" s="254"/>
      <c r="F191" s="64"/>
      <c r="G191" s="257"/>
      <c r="H191" s="262"/>
      <c r="I191" s="263"/>
      <c r="J191" s="266"/>
      <c r="K191" s="103"/>
      <c r="L191" s="103"/>
      <c r="M191" s="104"/>
      <c r="N191" s="104"/>
      <c r="O191" s="105"/>
      <c r="P191" s="273"/>
      <c r="Q191" s="253"/>
      <c r="R191" s="276"/>
      <c r="S191" s="65"/>
      <c r="T191" s="252"/>
      <c r="U191" s="254"/>
      <c r="V191" s="429">
        <f>IF(作業員の選択!$C$31="","",VLOOKUP(作業員の選択!$C$31,基本データ!$A$11:$AN$50,19,FALSE))</f>
        <v>71</v>
      </c>
      <c r="W191" s="430"/>
      <c r="X191" s="429">
        <f>IF(作業員の選択!$C$31="","",VLOOKUP(作業員の選択!$C$31,基本データ!$A$11:$AN$50,25,FALSE))</f>
        <v>221</v>
      </c>
      <c r="Y191" s="431"/>
      <c r="Z191" s="431"/>
      <c r="AA191" s="430"/>
      <c r="AB191" s="242">
        <f>IF(作業員の選択!$C$31="","",VLOOKUP(作業員の選択!$C$31,基本データ!$A$11:$AN$50,31,FALSE))</f>
        <v>521</v>
      </c>
      <c r="AC191" s="243"/>
      <c r="AD191" s="421"/>
      <c r="AE191" s="422"/>
      <c r="AF191" s="241"/>
      <c r="AG191" s="241">
        <f>IF(作業員の選択!$C$20="","",VLOOKUP(作業員の選択!$C$20,基本データ!$A$11:$AN$50,25,FALSE))</f>
        <v>210</v>
      </c>
      <c r="AH191" s="236"/>
    </row>
    <row r="192" spans="1:34" ht="9" customHeight="1">
      <c r="B192" s="68"/>
      <c r="C192" s="283" t="str">
        <f>IF(作業員の選択!$C$32="","",VLOOKUP(作業員の選択!$C$32,基本データ!$A$11:$AN$50,2,FALSE))</f>
        <v>しらい　にへい</v>
      </c>
      <c r="D192" s="284"/>
      <c r="E192" s="285"/>
      <c r="F192" s="66"/>
      <c r="G192" s="289"/>
      <c r="H192" s="290">
        <f>IF(作業員の選択!$C$32="","　　年　月　日",VLOOKUP(作業員の選択!$C$32,基本データ!$A$11:$AQ$50,5,FALSE))</f>
        <v>38523</v>
      </c>
      <c r="I192" s="291"/>
      <c r="J192" s="296">
        <f>IF(作業員の選択!$C$32="","　　年　月　日",VLOOKUP(作業員の選択!$C$32,基本データ!$A$11:$AQ$50,4,FALSE))</f>
        <v>19409</v>
      </c>
      <c r="K192" s="145" t="str">
        <f>IF(作業員の選択!$C$32="","",VLOOKUP(作業員の選択!$C$32,基本データ!$A$11:$AN$50,6,FALSE))</f>
        <v>長岡市越路3-2</v>
      </c>
      <c r="L192" s="267" t="s">
        <v>43</v>
      </c>
      <c r="M192" s="268"/>
      <c r="N192" s="299" t="str">
        <f>IF(作業員の選択!$C$32="","",VLOOKUP(作業員の選択!$C$32,基本データ!$A$11:$AN$50,7,FALSE))</f>
        <v>0258-11-0022</v>
      </c>
      <c r="O192" s="300"/>
      <c r="P192" s="310">
        <f>IF(作業員の選択!$C$32="","",VLOOKUP(作業員の選択!$C$32,基本データ!$A$11:$AN$50,10,FALSE))</f>
        <v>44622</v>
      </c>
      <c r="Q192" s="426"/>
      <c r="R192" s="311"/>
      <c r="S192" s="62"/>
      <c r="T192" s="310">
        <f>IF(作業員の選択!$C$32="","　　年　月　日",VLOOKUP(作業員の選択!$C$32,基本データ!$A$11:$AQ$50,32,FALSE))</f>
        <v>44642</v>
      </c>
      <c r="U192" s="311"/>
      <c r="V192" s="316" t="str">
        <f>IF(作業員の選択!$C$32="","",VLOOKUP(作業員の選択!$C$32,基本データ!$A$11:$AN$50,14,FALSE))</f>
        <v>低圧電気取扱業務</v>
      </c>
      <c r="W192" s="317"/>
      <c r="X192" s="316" t="str">
        <f>IF(作業員の選択!$C$32="","",VLOOKUP(作業員の選択!$C$32,基本データ!$A$11:$AN$50,20,FALSE))</f>
        <v>小型移動式クレーン(5t未満)</v>
      </c>
      <c r="Y192" s="318"/>
      <c r="Z192" s="318"/>
      <c r="AA192" s="317"/>
      <c r="AB192" s="316" t="str">
        <f>IF(作業員の選択!$C$32="","",VLOOKUP(作業員の選択!$C$32,基本データ!$A$11:$AN$50,26,FALSE))</f>
        <v>第2種電気工事士</v>
      </c>
      <c r="AC192" s="317"/>
      <c r="AD192" s="290" t="s">
        <v>66</v>
      </c>
      <c r="AE192" s="291"/>
      <c r="AF192" s="240" t="str">
        <f>IF(作業員の選択!$C$32="","",VLOOKUP(作業員の選択!$C$32,基本データ!$A$11:$AN$50,35,FALSE))</f>
        <v>建設国保</v>
      </c>
      <c r="AG192" s="240">
        <f>IF(作業員の選択!$C$32="","",VLOOKUP(作業員の選択!$C$32,基本データ!$A$11:$AN$50,36,FALSE))</f>
        <v>22</v>
      </c>
      <c r="AH192" s="234" t="str">
        <f>IF(作業員の選択!$C$32="","",IF(VLOOKUP(作業員の選択!$C$32,基本データ!$A$11:$AO$60,41,FALSE)="有","○",IF(VLOOKUP(作業員の選択!$C$32,基本データ!$A$11:$AO$60,41,FALSE)="","","")))</f>
        <v/>
      </c>
    </row>
    <row r="193" spans="2:34" ht="9" customHeight="1">
      <c r="B193" s="121"/>
      <c r="C193" s="286"/>
      <c r="D193" s="287"/>
      <c r="E193" s="288"/>
      <c r="F193" s="120"/>
      <c r="G193" s="256"/>
      <c r="H193" s="292"/>
      <c r="I193" s="293"/>
      <c r="J193" s="297"/>
      <c r="K193" s="158"/>
      <c r="L193" s="137"/>
      <c r="M193" s="138"/>
      <c r="N193" s="138"/>
      <c r="O193" s="139"/>
      <c r="P193" s="312"/>
      <c r="Q193" s="403"/>
      <c r="R193" s="313"/>
      <c r="S193" s="117"/>
      <c r="T193" s="312"/>
      <c r="U193" s="313"/>
      <c r="V193" s="237" t="str">
        <f>IF(作業員の選択!$C$32="","",VLOOKUP(作業員の選択!$C$32,基本データ!$A$11:$AN$50,15,FALSE))</f>
        <v>職長訓練</v>
      </c>
      <c r="W193" s="238"/>
      <c r="X193" s="237" t="str">
        <f>IF(作業員の選択!$C$32="","",VLOOKUP(作業員の選択!$C$32,基本データ!$A$11:$AN$50,21,FALSE))</f>
        <v>玉掛作業者(1t以上)</v>
      </c>
      <c r="Y193" s="239"/>
      <c r="Z193" s="239"/>
      <c r="AA193" s="238"/>
      <c r="AB193" s="237" t="str">
        <f>IF(作業員の選択!$C$32="","",VLOOKUP(作業員の選択!$C$32,基本データ!$A$11:$AN$50,27,FALSE))</f>
        <v>有線ﾃﾚﾋﾞｼﾞｮﾝ放送技術者</v>
      </c>
      <c r="AC193" s="238"/>
      <c r="AD193" s="292"/>
      <c r="AE193" s="293"/>
      <c r="AF193" s="241">
        <f>IF(作業員の選択!$C$12="","",VLOOKUP(作業員の選択!$C$12,基本データ!$A$11:$AN$50,25,FALSE))</f>
        <v>202</v>
      </c>
      <c r="AG193" s="241">
        <f>IF(作業員の選択!$C$12="","",VLOOKUP(作業員の選択!$C$12,基本データ!$A$11:$AN$50,25,FALSE))</f>
        <v>202</v>
      </c>
      <c r="AH193" s="235"/>
    </row>
    <row r="194" spans="2:34" ht="9" customHeight="1">
      <c r="B194" s="245">
        <v>22</v>
      </c>
      <c r="C194" s="246" t="str">
        <f>IF(作業員の選択!$C$32="","",VLOOKUP(作業員の選択!$C$32,基本データ!$A$11:$AN$50,1,FALSE))</f>
        <v>白井　仁平</v>
      </c>
      <c r="D194" s="247"/>
      <c r="E194" s="248"/>
      <c r="F194" s="255" t="str">
        <f>IF(作業員の選択!$C$32="","",VLOOKUP(作業員の選択!$C$32,基本データ!$A$11:$AN$50,3,FALSE))</f>
        <v>電工</v>
      </c>
      <c r="G194" s="256"/>
      <c r="H194" s="294"/>
      <c r="I194" s="295"/>
      <c r="J194" s="298"/>
      <c r="K194" s="147"/>
      <c r="L194" s="100"/>
      <c r="M194" s="101"/>
      <c r="N194" s="101"/>
      <c r="O194" s="102"/>
      <c r="P194" s="314"/>
      <c r="Q194" s="427"/>
      <c r="R194" s="315"/>
      <c r="S194" s="255" t="str">
        <f>IF(作業員の選択!$C$32="","",VLOOKUP(作業員の選択!$C$32,基本データ!$A$11:$AN$50,13,FALSE))</f>
        <v>B</v>
      </c>
      <c r="T194" s="314"/>
      <c r="U194" s="315"/>
      <c r="V194" s="237" t="str">
        <f>IF(作業員の選択!$C$32="","",VLOOKUP(作業員の選択!$C$32,基本データ!$A$11:$AN$50,16,FALSE))</f>
        <v>研削といし</v>
      </c>
      <c r="W194" s="238"/>
      <c r="X194" s="237" t="str">
        <f>IF(作業員の選択!$C$32="","",VLOOKUP(作業員の選択!$C$32,基本データ!$A$11:$AN$50,22,FALSE))</f>
        <v>高所作業車(10m以上)</v>
      </c>
      <c r="Y194" s="239"/>
      <c r="Z194" s="239"/>
      <c r="AA194" s="238"/>
      <c r="AB194" s="237" t="str">
        <f>IF(作業員の選択!$C$32="","",VLOOKUP(作業員の選択!$C$32,基本データ!$A$11:$AN$50,28,FALSE))</f>
        <v>消防設備士甲種４級</v>
      </c>
      <c r="AC194" s="238"/>
      <c r="AD194" s="294"/>
      <c r="AE194" s="295"/>
      <c r="AF194" s="240" t="str">
        <f>IF(作業員の選択!$C$32="","",VLOOKUP(作業員の選択!$C$32,基本データ!$A$11:$AN$50,37,FALSE))</f>
        <v>受給者</v>
      </c>
      <c r="AG194" s="240" t="s">
        <v>372</v>
      </c>
      <c r="AH194" s="236"/>
    </row>
    <row r="195" spans="2:34" ht="9" customHeight="1">
      <c r="B195" s="245"/>
      <c r="C195" s="249"/>
      <c r="D195" s="250"/>
      <c r="E195" s="251"/>
      <c r="F195" s="255"/>
      <c r="G195" s="256"/>
      <c r="H195" s="258">
        <f ca="1">IF(作業員の選択!$C$32="","　　年",VLOOKUP(作業員の選択!$C$32,基本データ!$A$11:$AQ$50,43,FALSE))</f>
        <v>18</v>
      </c>
      <c r="I195" s="259"/>
      <c r="J195" s="264">
        <f ca="1">IF(作業員の選択!$C$32="","　歳",VLOOKUP(作業員の選択!$C$32,基本データ!$A$11:$AQ$50,42,FALSE))</f>
        <v>70</v>
      </c>
      <c r="K195" s="159" t="str">
        <f>IF(作業員の選択!$C$32="","",VLOOKUP(作業員の選択!$C$32,基本データ!$A$11:$AN$50,8,FALSE))</f>
        <v>同上</v>
      </c>
      <c r="L195" s="267" t="s">
        <v>43</v>
      </c>
      <c r="M195" s="268"/>
      <c r="N195" s="269">
        <f>IF(作業員の選択!$C$32="","",VLOOKUP(作業員の選択!$C$32,基本データ!$A$11:$AN$50,9,FALSE))</f>
        <v>0</v>
      </c>
      <c r="O195" s="270"/>
      <c r="P195" s="271">
        <f>IF(作業員の選択!$C$32="","",VLOOKUP(作業員の選択!$C$32,基本データ!$A$11:$AN$50,11,FALSE))</f>
        <v>119</v>
      </c>
      <c r="Q195" s="247" t="s">
        <v>68</v>
      </c>
      <c r="R195" s="274">
        <f>IF(作業員の選択!$C$32="","",VLOOKUP(作業員の選択!$C$32,基本データ!$A$11:$AN$50,12,FALSE))</f>
        <v>79</v>
      </c>
      <c r="S195" s="255"/>
      <c r="T195" s="246">
        <f>IF(作業員の選択!$C$32="","",VLOOKUP(作業員の選択!$C$32,基本データ!$A$11:$AQ$50,33,FALSE))</f>
        <v>522</v>
      </c>
      <c r="U195" s="248"/>
      <c r="V195" s="237" t="str">
        <f>IF(作業員の選択!$C$32="","",VLOOKUP(作業員の選択!$C$32,基本データ!$A$11:$AN$50,17,FALSE))</f>
        <v>に</v>
      </c>
      <c r="W195" s="238"/>
      <c r="X195" s="237">
        <f>IF(作業員の選択!$C$32="","",VLOOKUP(作業員の選択!$C$32,基本データ!$A$11:$AN$50,23,FALSE))</f>
        <v>122</v>
      </c>
      <c r="Y195" s="239"/>
      <c r="Z195" s="239"/>
      <c r="AA195" s="238"/>
      <c r="AB195" s="237">
        <f>IF(作業員の選択!$C$32="","",VLOOKUP(作業員の選択!$C$32,基本データ!$A$11:$AN$50,29,FALSE))</f>
        <v>422</v>
      </c>
      <c r="AC195" s="238"/>
      <c r="AD195" s="419" t="s">
        <v>66</v>
      </c>
      <c r="AE195" s="420"/>
      <c r="AF195" s="241">
        <f>IF(作業員の選択!$C$12="","",VLOOKUP(作業員の選択!$C$12,基本データ!$A$11:$AN$50,25,FALSE))</f>
        <v>202</v>
      </c>
      <c r="AG195" s="241"/>
      <c r="AH195" s="234" t="str">
        <f>IF(作業員の選択!$C$32="","",IF(VLOOKUP(作業員の選択!$C$32,基本データ!$A$11:$AO$60,41,FALSE)="有","",IF(VLOOKUP(作業員の選択!$C$32,基本データ!$A$11:$AO$60,41,FALSE)="無","○","")))</f>
        <v>○</v>
      </c>
    </row>
    <row r="196" spans="2:34" ht="9" customHeight="1">
      <c r="B196" s="109"/>
      <c r="C196" s="249"/>
      <c r="D196" s="250"/>
      <c r="E196" s="251"/>
      <c r="F196" s="110"/>
      <c r="G196" s="256"/>
      <c r="H196" s="260"/>
      <c r="I196" s="261"/>
      <c r="J196" s="265"/>
      <c r="K196" s="158"/>
      <c r="L196" s="137"/>
      <c r="M196" s="138"/>
      <c r="N196" s="141"/>
      <c r="O196" s="142"/>
      <c r="P196" s="272"/>
      <c r="Q196" s="250"/>
      <c r="R196" s="275"/>
      <c r="S196" s="110"/>
      <c r="T196" s="249"/>
      <c r="U196" s="251"/>
      <c r="V196" s="237">
        <f>IF(作業員の選択!$C$32="","",VLOOKUP(作業員の選択!$C$32,基本データ!$A$11:$AN$50,18,FALSE))</f>
        <v>22</v>
      </c>
      <c r="W196" s="238"/>
      <c r="X196" s="237">
        <f>IF(作業員の選択!$C$32="","",VLOOKUP(作業員の選択!$C$32,基本データ!$A$11:$AN$50,24,FALSE))</f>
        <v>172</v>
      </c>
      <c r="Y196" s="239"/>
      <c r="Z196" s="239"/>
      <c r="AA196" s="238"/>
      <c r="AB196" s="237">
        <f>IF(作業員の選択!$C$32="","",VLOOKUP(作業員の選択!$C$32,基本データ!$A$11:$AN$50,30,FALSE))</f>
        <v>452</v>
      </c>
      <c r="AC196" s="238"/>
      <c r="AD196" s="292"/>
      <c r="AE196" s="293"/>
      <c r="AF196" s="240" t="str">
        <f>IF(作業員の選択!$C$32="","",VLOOKUP(作業員の選択!$C$32,基本データ!$A$11:$AN$50,39,FALSE))</f>
        <v>日雇保険</v>
      </c>
      <c r="AG196" s="240">
        <f>IF(作業員の選択!$C$32="","",IF($AF$196="適用除外","－",VLOOKUP(作業員の選択!$C$32,基本データ!$A$11:$AN$50,40,FALSE)))</f>
        <v>1022</v>
      </c>
      <c r="AH196" s="235"/>
    </row>
    <row r="197" spans="2:34" ht="9" customHeight="1">
      <c r="B197" s="67"/>
      <c r="C197" s="252"/>
      <c r="D197" s="253"/>
      <c r="E197" s="254"/>
      <c r="F197" s="64"/>
      <c r="G197" s="257"/>
      <c r="H197" s="262"/>
      <c r="I197" s="263"/>
      <c r="J197" s="266"/>
      <c r="K197" s="149"/>
      <c r="L197" s="103"/>
      <c r="M197" s="104"/>
      <c r="N197" s="104"/>
      <c r="O197" s="105"/>
      <c r="P197" s="273"/>
      <c r="Q197" s="253"/>
      <c r="R197" s="276"/>
      <c r="S197" s="65"/>
      <c r="T197" s="252"/>
      <c r="U197" s="254"/>
      <c r="V197" s="429">
        <f>IF(作業員の選択!$C$32="","",VLOOKUP(作業員の選択!$C$32,基本データ!$A$11:$AN$50,19,FALSE))</f>
        <v>72</v>
      </c>
      <c r="W197" s="430"/>
      <c r="X197" s="429">
        <f>IF(作業員の選択!$C$32="","",VLOOKUP(作業員の選択!$C$32,基本データ!$A$11:$AN$50,25,FALSE))</f>
        <v>222</v>
      </c>
      <c r="Y197" s="431"/>
      <c r="Z197" s="431"/>
      <c r="AA197" s="430"/>
      <c r="AB197" s="242">
        <f>IF(作業員の選択!$C$32="","",VLOOKUP(作業員の選択!$C$32,基本データ!$A$11:$AN$50,31,FALSE))</f>
        <v>522</v>
      </c>
      <c r="AC197" s="243"/>
      <c r="AD197" s="421"/>
      <c r="AE197" s="422"/>
      <c r="AF197" s="241">
        <f>IF(作業員の選択!$C$12="","",VLOOKUP(作業員の選択!$C$12,基本データ!$A$11:$AN$50,25,FALSE))</f>
        <v>202</v>
      </c>
      <c r="AG197" s="241"/>
      <c r="AH197" s="236"/>
    </row>
    <row r="198" spans="2:34" ht="9" customHeight="1">
      <c r="B198" s="68"/>
      <c r="C198" s="283" t="str">
        <f>IF(作業員の選択!$C$33="","",VLOOKUP(作業員の選択!$C$33,基本データ!$A$11:$AN$50,2,FALSE))</f>
        <v>しらい　さんぺい</v>
      </c>
      <c r="D198" s="284"/>
      <c r="E198" s="285"/>
      <c r="F198" s="66"/>
      <c r="G198" s="289"/>
      <c r="H198" s="290">
        <f>IF(作業員の選択!$C$33="","　　年　月　日",VLOOKUP(作業員の選択!$C$33,基本データ!$A$11:$AQ$50,5,FALSE))</f>
        <v>38580</v>
      </c>
      <c r="I198" s="291"/>
      <c r="J198" s="296">
        <f>IF(作業員の選択!$C$33="","　　年　月　日",VLOOKUP(作業員の選択!$C$33,基本データ!$A$11:$AQ$50,4,FALSE))</f>
        <v>19146</v>
      </c>
      <c r="K198" s="145" t="str">
        <f>IF(作業員の選択!$C$33="","",VLOOKUP(作業員の選択!$C$33,基本データ!$A$11:$AN$50,6,FALSE))</f>
        <v>長岡市越路3-3</v>
      </c>
      <c r="L198" s="267" t="s">
        <v>43</v>
      </c>
      <c r="M198" s="268"/>
      <c r="N198" s="299" t="str">
        <f>IF(作業員の選択!$C$33="","",VLOOKUP(作業員の選択!$C$33,基本データ!$A$11:$AN$50,7,FALSE))</f>
        <v>0258-11-0023</v>
      </c>
      <c r="O198" s="300"/>
      <c r="P198" s="310">
        <f>IF(作業員の選択!$C$33="","",VLOOKUP(作業員の選択!$C$33,基本データ!$A$11:$AN$50,10,FALSE))</f>
        <v>44623</v>
      </c>
      <c r="Q198" s="426"/>
      <c r="R198" s="311"/>
      <c r="S198" s="62"/>
      <c r="T198" s="310">
        <f>IF(作業員の選択!$C$33="","　　年　月　日",VLOOKUP(作業員の選択!$C$33,基本データ!$A$11:$AQ$50,32,FALSE))</f>
        <v>44643</v>
      </c>
      <c r="U198" s="311"/>
      <c r="V198" s="316" t="str">
        <f>IF(作業員の選択!$C$33="","",VLOOKUP(作業員の選択!$C$33,基本データ!$A$11:$AN$50,14,FALSE))</f>
        <v>小型車両系建設機械</v>
      </c>
      <c r="W198" s="317"/>
      <c r="X198" s="316" t="str">
        <f>IF(作業員の選択!$C$33="","",VLOOKUP(作業員の選択!$C$33,基本データ!$A$11:$AN$50,20,FALSE))</f>
        <v>高所作業車(10m以上)</v>
      </c>
      <c r="Y198" s="318"/>
      <c r="Z198" s="318"/>
      <c r="AA198" s="317"/>
      <c r="AB198" s="316" t="str">
        <f>IF(作業員の選択!$C$33="","",VLOOKUP(作業員の選択!$C$33,基本データ!$A$11:$AN$50,26,FALSE))</f>
        <v>第2種電気工事士</v>
      </c>
      <c r="AC198" s="317"/>
      <c r="AD198" s="290" t="s">
        <v>66</v>
      </c>
      <c r="AE198" s="291"/>
      <c r="AF198" s="240" t="str">
        <f>IF(作業員の選択!$C$33="","",VLOOKUP(作業員の選択!$C$33,基本データ!$A$11:$AN$50,35,FALSE))</f>
        <v>建設国保</v>
      </c>
      <c r="AG198" s="240">
        <f>IF(作業員の選択!$C$33="","",VLOOKUP(作業員の選択!$C$33,基本データ!$A$11:$AN$50,36,FALSE))</f>
        <v>23</v>
      </c>
      <c r="AH198" s="234" t="str">
        <f>IF(作業員の選択!$C$33="","",IF(VLOOKUP(作業員の選択!$C$33,基本データ!$A$11:$AO$60,41,FALSE)="有","○",IF(VLOOKUP(作業員の選択!$C$33,基本データ!$A$11:$AO$60,41,FALSE)="","","")))</f>
        <v/>
      </c>
    </row>
    <row r="199" spans="2:34" ht="9" customHeight="1">
      <c r="B199" s="121"/>
      <c r="C199" s="286"/>
      <c r="D199" s="287"/>
      <c r="E199" s="288"/>
      <c r="F199" s="120"/>
      <c r="G199" s="256"/>
      <c r="H199" s="292"/>
      <c r="I199" s="293"/>
      <c r="J199" s="297"/>
      <c r="K199" s="158"/>
      <c r="L199" s="137"/>
      <c r="M199" s="138"/>
      <c r="N199" s="138"/>
      <c r="O199" s="139"/>
      <c r="P199" s="312"/>
      <c r="Q199" s="403"/>
      <c r="R199" s="313"/>
      <c r="S199" s="117"/>
      <c r="T199" s="312"/>
      <c r="U199" s="313"/>
      <c r="V199" s="237" t="str">
        <f>IF(作業員の選択!$C$33="","",VLOOKUP(作業員の選択!$C$33,基本データ!$A$11:$AN$50,15,FALSE))</f>
        <v>低圧電気取扱業務</v>
      </c>
      <c r="W199" s="238"/>
      <c r="X199" s="237" t="str">
        <f>IF(作業員の選択!$C$33="","",VLOOKUP(作業員の選択!$C$33,基本データ!$A$11:$AN$50,21,FALSE))</f>
        <v>小型移動式クレーン(5t未満)</v>
      </c>
      <c r="Y199" s="239"/>
      <c r="Z199" s="239"/>
      <c r="AA199" s="238"/>
      <c r="AB199" s="237" t="str">
        <f>IF(作業員の選択!$C$33="","",VLOOKUP(作業員の選択!$C$33,基本データ!$A$11:$AN$50,27,FALSE))</f>
        <v>有線ﾃﾚﾋﾞｼﾞｮﾝ放送技術者</v>
      </c>
      <c r="AC199" s="238"/>
      <c r="AD199" s="292"/>
      <c r="AE199" s="293"/>
      <c r="AF199" s="241">
        <f>IF(作業員の選択!$C$13="","",VLOOKUP(作業員の選択!$C$13,基本データ!$A$11:$AN$50,25,FALSE))</f>
        <v>203</v>
      </c>
      <c r="AG199" s="241">
        <f>IF(作業員の選択!$C$13="","",VLOOKUP(作業員の選択!$C$13,基本データ!$A$11:$AN$50,25,FALSE))</f>
        <v>203</v>
      </c>
      <c r="AH199" s="235"/>
    </row>
    <row r="200" spans="2:34" ht="9" customHeight="1">
      <c r="B200" s="245">
        <v>23</v>
      </c>
      <c r="C200" s="246" t="str">
        <f>IF(作業員の選択!$C$33="","",VLOOKUP(作業員の選択!$C$33,基本データ!$A$11:$AN$50,1,FALSE))</f>
        <v>白井　三瓶</v>
      </c>
      <c r="D200" s="247"/>
      <c r="E200" s="248"/>
      <c r="F200" s="255" t="str">
        <f>IF(作業員の選択!$C$33="","",VLOOKUP(作業員の選択!$C$33,基本データ!$A$11:$AN$50,3,FALSE))</f>
        <v>電工</v>
      </c>
      <c r="G200" s="256"/>
      <c r="H200" s="294"/>
      <c r="I200" s="295"/>
      <c r="J200" s="298"/>
      <c r="K200" s="147"/>
      <c r="L200" s="100"/>
      <c r="M200" s="101"/>
      <c r="N200" s="101"/>
      <c r="O200" s="102"/>
      <c r="P200" s="314"/>
      <c r="Q200" s="427"/>
      <c r="R200" s="315"/>
      <c r="S200" s="255" t="str">
        <f>IF(作業員の選択!$C$33="","",VLOOKUP(作業員の選択!$C$33,基本データ!$A$11:$AN$50,13,FALSE))</f>
        <v>AB</v>
      </c>
      <c r="T200" s="314"/>
      <c r="U200" s="315"/>
      <c r="V200" s="237" t="str">
        <f>IF(作業員の選択!$C$33="","",VLOOKUP(作業員の選択!$C$33,基本データ!$A$11:$AN$50,16,FALSE))</f>
        <v>研削といし</v>
      </c>
      <c r="W200" s="238"/>
      <c r="X200" s="237" t="str">
        <f>IF(作業員の選択!$C$33="","",VLOOKUP(作業員の選択!$C$33,基本データ!$A$11:$AN$50,22,FALSE))</f>
        <v>玉掛作業者(1t以上)</v>
      </c>
      <c r="Y200" s="239"/>
      <c r="Z200" s="239"/>
      <c r="AA200" s="238"/>
      <c r="AB200" s="237" t="str">
        <f>IF(作業員の選択!$C$33="","",VLOOKUP(作業員の選択!$C$33,基本データ!$A$11:$AN$50,28,FALSE))</f>
        <v>消防設備士甲種４級</v>
      </c>
      <c r="AC200" s="238"/>
      <c r="AD200" s="294"/>
      <c r="AE200" s="295"/>
      <c r="AF200" s="240" t="str">
        <f>IF(作業員の選択!$C$33="","",VLOOKUP(作業員の選択!$C$33,基本データ!$A$11:$AN$50,37,FALSE))</f>
        <v>受給者</v>
      </c>
      <c r="AG200" s="240" t="s">
        <v>372</v>
      </c>
      <c r="AH200" s="236"/>
    </row>
    <row r="201" spans="2:34" ht="9" customHeight="1">
      <c r="B201" s="245"/>
      <c r="C201" s="249"/>
      <c r="D201" s="250"/>
      <c r="E201" s="251"/>
      <c r="F201" s="255"/>
      <c r="G201" s="256"/>
      <c r="H201" s="258">
        <f ca="1">IF(作業員の選択!$C$33="","　　年",VLOOKUP(作業員の選択!$C$33,基本データ!$A$11:$AQ$50,43,FALSE))</f>
        <v>18</v>
      </c>
      <c r="I201" s="259"/>
      <c r="J201" s="264">
        <f ca="1">IF(作業員の選択!$C$33="","　歳",VLOOKUP(作業員の選択!$C$33,基本データ!$A$11:$AQ$50,42,FALSE))</f>
        <v>71</v>
      </c>
      <c r="K201" s="159" t="str">
        <f>IF(作業員の選択!$C$33="","",VLOOKUP(作業員の選択!$C$33,基本データ!$A$11:$AN$50,8,FALSE))</f>
        <v>同上</v>
      </c>
      <c r="L201" s="267" t="s">
        <v>43</v>
      </c>
      <c r="M201" s="268"/>
      <c r="N201" s="269">
        <f>IF(作業員の選択!$C$33="","",VLOOKUP(作業員の選択!$C$33,基本データ!$A$11:$AN$50,9,FALSE))</f>
        <v>0</v>
      </c>
      <c r="O201" s="270"/>
      <c r="P201" s="271">
        <f>IF(作業員の選択!$C$33="","",VLOOKUP(作業員の選択!$C$33,基本データ!$A$11:$AN$50,11,FALSE))</f>
        <v>138</v>
      </c>
      <c r="Q201" s="247" t="s">
        <v>68</v>
      </c>
      <c r="R201" s="274">
        <f>IF(作業員の選択!$C$33="","",VLOOKUP(作業員の選択!$C$33,基本データ!$A$11:$AN$50,12,FALSE))</f>
        <v>82</v>
      </c>
      <c r="S201" s="255"/>
      <c r="T201" s="246">
        <f>IF(作業員の選択!$C$33="","",VLOOKUP(作業員の選択!$C$33,基本データ!$A$11:$AQ$50,33,FALSE))</f>
        <v>523</v>
      </c>
      <c r="U201" s="248"/>
      <c r="V201" s="237" t="str">
        <f>IF(作業員の選択!$C$33="","",VLOOKUP(作業員の選択!$C$33,基本データ!$A$11:$AN$50,17,FALSE))</f>
        <v>ぬ</v>
      </c>
      <c r="W201" s="238"/>
      <c r="X201" s="237">
        <f>IF(作業員の選択!$C$33="","",VLOOKUP(作業員の選択!$C$33,基本データ!$A$11:$AN$50,23,FALSE))</f>
        <v>123</v>
      </c>
      <c r="Y201" s="239"/>
      <c r="Z201" s="239"/>
      <c r="AA201" s="238"/>
      <c r="AB201" s="237">
        <f>IF(作業員の選択!$C$33="","",VLOOKUP(作業員の選択!$C$33,基本データ!$A$11:$AN$50,29,FALSE))</f>
        <v>423</v>
      </c>
      <c r="AC201" s="238"/>
      <c r="AD201" s="419" t="s">
        <v>66</v>
      </c>
      <c r="AE201" s="420"/>
      <c r="AF201" s="241">
        <f>IF(作業員の選択!$C$13="","",VLOOKUP(作業員の選択!$C$13,基本データ!$A$11:$AN$50,25,FALSE))</f>
        <v>203</v>
      </c>
      <c r="AG201" s="241"/>
      <c r="AH201" s="234" t="str">
        <f>IF(作業員の選択!$C$33="","",IF(VLOOKUP(作業員の選択!$C$33,基本データ!$A$11:$AO$60,41,FALSE)="有","",IF(VLOOKUP(作業員の選択!$C$33,基本データ!$A$11:$AO$60,41,FALSE)="無","○","")))</f>
        <v>○</v>
      </c>
    </row>
    <row r="202" spans="2:34" ht="9" customHeight="1">
      <c r="B202" s="109"/>
      <c r="C202" s="249"/>
      <c r="D202" s="250"/>
      <c r="E202" s="251"/>
      <c r="F202" s="110"/>
      <c r="G202" s="256"/>
      <c r="H202" s="260"/>
      <c r="I202" s="261"/>
      <c r="J202" s="265"/>
      <c r="K202" s="158"/>
      <c r="L202" s="137"/>
      <c r="M202" s="138"/>
      <c r="N202" s="141"/>
      <c r="O202" s="142"/>
      <c r="P202" s="272"/>
      <c r="Q202" s="250"/>
      <c r="R202" s="275"/>
      <c r="S202" s="110"/>
      <c r="T202" s="249"/>
      <c r="U202" s="251"/>
      <c r="V202" s="237">
        <f>IF(作業員の選択!$C$33="","",VLOOKUP(作業員の選択!$C$33,基本データ!$A$11:$AN$50,18,FALSE))</f>
        <v>23</v>
      </c>
      <c r="W202" s="238"/>
      <c r="X202" s="237">
        <f>IF(作業員の選択!$C$33="","",VLOOKUP(作業員の選択!$C$33,基本データ!$A$11:$AN$50,24,FALSE))</f>
        <v>173</v>
      </c>
      <c r="Y202" s="239"/>
      <c r="Z202" s="239"/>
      <c r="AA202" s="238"/>
      <c r="AB202" s="237">
        <f>IF(作業員の選択!$C$33="","",VLOOKUP(作業員の選択!$C$33,基本データ!$A$11:$AN$50,30,FALSE))</f>
        <v>453</v>
      </c>
      <c r="AC202" s="238"/>
      <c r="AD202" s="292"/>
      <c r="AE202" s="293"/>
      <c r="AF202" s="240" t="str">
        <f>IF(作業員の選択!$C$33="","",VLOOKUP(作業員の選択!$C$33,基本データ!$A$11:$AN$50,39,FALSE))</f>
        <v>日雇保険</v>
      </c>
      <c r="AG202" s="240">
        <f>IF(作業員の選択!$C$33="","",IF($AF$202="適用除外","－",VLOOKUP(作業員の選択!$C$33,基本データ!$A$11:$AN$50,40,FALSE)))</f>
        <v>1023</v>
      </c>
      <c r="AH202" s="235"/>
    </row>
    <row r="203" spans="2:34" ht="9" customHeight="1">
      <c r="B203" s="67"/>
      <c r="C203" s="252"/>
      <c r="D203" s="253"/>
      <c r="E203" s="254"/>
      <c r="F203" s="64"/>
      <c r="G203" s="257"/>
      <c r="H203" s="262"/>
      <c r="I203" s="263"/>
      <c r="J203" s="266"/>
      <c r="K203" s="149"/>
      <c r="L203" s="103"/>
      <c r="M203" s="104"/>
      <c r="N203" s="104"/>
      <c r="O203" s="105"/>
      <c r="P203" s="273"/>
      <c r="Q203" s="253"/>
      <c r="R203" s="276"/>
      <c r="S203" s="65"/>
      <c r="T203" s="252"/>
      <c r="U203" s="254"/>
      <c r="V203" s="429">
        <f>IF(作業員の選択!$C$33="","",VLOOKUP(作業員の選択!$C$33,基本データ!$A$11:$AN$50,19,FALSE))</f>
        <v>73</v>
      </c>
      <c r="W203" s="430"/>
      <c r="X203" s="429">
        <f>IF(作業員の選択!$C$33="","",VLOOKUP(作業員の選択!$C$33,基本データ!$A$11:$AN$50,25,FALSE))</f>
        <v>223</v>
      </c>
      <c r="Y203" s="431"/>
      <c r="Z203" s="431"/>
      <c r="AA203" s="430"/>
      <c r="AB203" s="242">
        <f>IF(作業員の選択!$C$33="","",VLOOKUP(作業員の選択!$C$33,基本データ!$A$11:$AN$50,31,FALSE))</f>
        <v>523</v>
      </c>
      <c r="AC203" s="243"/>
      <c r="AD203" s="421"/>
      <c r="AE203" s="422"/>
      <c r="AF203" s="241">
        <f>IF(作業員の選択!$C$13="","",VLOOKUP(作業員の選択!$C$13,基本データ!$A$11:$AN$50,25,FALSE))</f>
        <v>203</v>
      </c>
      <c r="AG203" s="241"/>
      <c r="AH203" s="236"/>
    </row>
    <row r="204" spans="2:34" ht="9" customHeight="1">
      <c r="B204" s="68"/>
      <c r="C204" s="283" t="str">
        <f>IF(作業員の選択!$C$34="","",VLOOKUP(作業員の選択!$C$34,基本データ!$A$11:$AN$50,2,FALSE))</f>
        <v>しらい　よへい</v>
      </c>
      <c r="D204" s="284"/>
      <c r="E204" s="285"/>
      <c r="F204" s="66"/>
      <c r="G204" s="289"/>
      <c r="H204" s="290">
        <f>IF(作業員の選択!$C$34="","　　年　月　日",VLOOKUP(作業員の選択!$C$34,基本データ!$A$11:$AQ$50,5,FALSE))</f>
        <v>38621</v>
      </c>
      <c r="I204" s="291"/>
      <c r="J204" s="296">
        <f>IF(作業員の選択!$C$34="","　　年　月　日",VLOOKUP(作業員の選択!$C$34,基本データ!$A$11:$AQ$50,4,FALSE))</f>
        <v>18904</v>
      </c>
      <c r="K204" s="145" t="str">
        <f>IF(作業員の選択!$C$34="","",VLOOKUP(作業員の選択!$C$34,基本データ!$A$11:$AN$50,6,FALSE))</f>
        <v>長岡市越路3-4</v>
      </c>
      <c r="L204" s="267" t="s">
        <v>43</v>
      </c>
      <c r="M204" s="268"/>
      <c r="N204" s="299" t="str">
        <f>IF(作業員の選択!$C$34="","",VLOOKUP(作業員の選択!$C$34,基本データ!$A$11:$AN$50,7,FALSE))</f>
        <v>0258-11-0024</v>
      </c>
      <c r="O204" s="300"/>
      <c r="P204" s="310">
        <f>IF(作業員の選択!$C$34="","",VLOOKUP(作業員の選択!$C$34,基本データ!$A$11:$AN$50,10,FALSE))</f>
        <v>44624</v>
      </c>
      <c r="Q204" s="426"/>
      <c r="R204" s="311"/>
      <c r="S204" s="62"/>
      <c r="T204" s="310">
        <f>IF(作業員の選択!$C$34="","　　年　月　日",VLOOKUP(作業員の選択!$C$34,基本データ!$A$11:$AQ$50,32,FALSE))</f>
        <v>44644</v>
      </c>
      <c r="U204" s="311"/>
      <c r="V204" s="316" t="str">
        <f>IF(作業員の選択!$C$34="","",VLOOKUP(作業員の選択!$C$34,基本データ!$A$11:$AN$50,14,FALSE))</f>
        <v>低圧電気取扱業務</v>
      </c>
      <c r="W204" s="317"/>
      <c r="X204" s="316" t="str">
        <f>IF(作業員の選択!$C$34="","",VLOOKUP(作業員の選択!$C$34,基本データ!$A$11:$AN$50,20,FALSE))</f>
        <v>小型移動式クレーン(5t未満)</v>
      </c>
      <c r="Y204" s="318"/>
      <c r="Z204" s="318"/>
      <c r="AA204" s="317"/>
      <c r="AB204" s="316" t="str">
        <f>IF(作業員の選択!$C$34="","",VLOOKUP(作業員の選択!$C$34,基本データ!$A$11:$AN$50,26,FALSE))</f>
        <v>第2種電気工事士</v>
      </c>
      <c r="AC204" s="317"/>
      <c r="AD204" s="290" t="s">
        <v>66</v>
      </c>
      <c r="AE204" s="291"/>
      <c r="AF204" s="240" t="str">
        <f>IF(作業員の選択!$C$34="","",VLOOKUP(作業員の選択!$C$34,基本データ!$A$11:$AN$50,35,FALSE))</f>
        <v>建設国保</v>
      </c>
      <c r="AG204" s="240">
        <f>IF(作業員の選択!$C$34="","",VLOOKUP(作業員の選択!$C$34,基本データ!$A$11:$AN$50,36,FALSE))</f>
        <v>24</v>
      </c>
      <c r="AH204" s="234" t="str">
        <f>IF(作業員の選択!$C$34="","",IF(VLOOKUP(作業員の選択!$C$34,基本データ!$A$11:$AO$60,41,FALSE)="有","○",IF(VLOOKUP(作業員の選択!$C$34,基本データ!$A$11:$AO$60,41,FALSE)="","","")))</f>
        <v/>
      </c>
    </row>
    <row r="205" spans="2:34" ht="9" customHeight="1">
      <c r="B205" s="121"/>
      <c r="C205" s="286"/>
      <c r="D205" s="287"/>
      <c r="E205" s="288"/>
      <c r="F205" s="120"/>
      <c r="G205" s="256"/>
      <c r="H205" s="292"/>
      <c r="I205" s="293"/>
      <c r="J205" s="297"/>
      <c r="K205" s="158"/>
      <c r="L205" s="137"/>
      <c r="M205" s="138"/>
      <c r="N205" s="138"/>
      <c r="O205" s="139"/>
      <c r="P205" s="312"/>
      <c r="Q205" s="403"/>
      <c r="R205" s="313"/>
      <c r="S205" s="117"/>
      <c r="T205" s="312"/>
      <c r="U205" s="313"/>
      <c r="V205" s="237" t="str">
        <f>IF(作業員の選択!$C$34="","",VLOOKUP(作業員の選択!$C$34,基本データ!$A$11:$AN$50,15,FALSE))</f>
        <v>職長訓練</v>
      </c>
      <c r="W205" s="238"/>
      <c r="X205" s="237" t="str">
        <f>IF(作業員の選択!$C$34="","",VLOOKUP(作業員の選択!$C$34,基本データ!$A$11:$AN$50,21,FALSE))</f>
        <v>玉掛作業者(1t以上)</v>
      </c>
      <c r="Y205" s="239"/>
      <c r="Z205" s="239"/>
      <c r="AA205" s="238"/>
      <c r="AB205" s="237" t="str">
        <f>IF(作業員の選択!$C$34="","",VLOOKUP(作業員の選択!$C$34,基本データ!$A$11:$AN$50,27,FALSE))</f>
        <v>有線ﾃﾚﾋﾞｼﾞｮﾝ放送技術者</v>
      </c>
      <c r="AC205" s="238"/>
      <c r="AD205" s="292"/>
      <c r="AE205" s="293"/>
      <c r="AF205" s="241">
        <f>IF(作業員の選択!$C$14="","",VLOOKUP(作業員の選択!$C$14,基本データ!$A$11:$AN$50,25,FALSE))</f>
        <v>204</v>
      </c>
      <c r="AG205" s="241">
        <f>IF(作業員の選択!$C$14="","",VLOOKUP(作業員の選択!$C$14,基本データ!$A$11:$AN$50,25,FALSE))</f>
        <v>204</v>
      </c>
      <c r="AH205" s="235"/>
    </row>
    <row r="206" spans="2:34" ht="9" customHeight="1">
      <c r="B206" s="245">
        <v>24</v>
      </c>
      <c r="C206" s="246" t="str">
        <f>IF(作業員の選択!$C$34="","",VLOOKUP(作業員の選択!$C$34,基本データ!$A$11:$AN$50,1,FALSE))</f>
        <v>白井　与平</v>
      </c>
      <c r="D206" s="247"/>
      <c r="E206" s="248"/>
      <c r="F206" s="255" t="str">
        <f>IF(作業員の選択!$C$34="","",VLOOKUP(作業員の選択!$C$34,基本データ!$A$11:$AN$50,3,FALSE))</f>
        <v>電工</v>
      </c>
      <c r="G206" s="256"/>
      <c r="H206" s="294"/>
      <c r="I206" s="295"/>
      <c r="J206" s="298"/>
      <c r="K206" s="147"/>
      <c r="L206" s="100"/>
      <c r="M206" s="101"/>
      <c r="N206" s="101"/>
      <c r="O206" s="102"/>
      <c r="P206" s="314"/>
      <c r="Q206" s="427"/>
      <c r="R206" s="315"/>
      <c r="S206" s="255" t="str">
        <f>IF(作業員の選択!$C$34="","",VLOOKUP(作業員の選択!$C$34,基本データ!$A$11:$AN$50,13,FALSE))</f>
        <v>O</v>
      </c>
      <c r="T206" s="314"/>
      <c r="U206" s="315"/>
      <c r="V206" s="237" t="str">
        <f>IF(作業員の選択!$C$34="","",VLOOKUP(作業員の選択!$C$34,基本データ!$A$11:$AN$50,16,FALSE))</f>
        <v>研削といし</v>
      </c>
      <c r="W206" s="238"/>
      <c r="X206" s="237" t="str">
        <f>IF(作業員の選択!$C$34="","",VLOOKUP(作業員の選択!$C$34,基本データ!$A$11:$AN$50,22,FALSE))</f>
        <v>高所作業車(10m以上)</v>
      </c>
      <c r="Y206" s="239"/>
      <c r="Z206" s="239"/>
      <c r="AA206" s="238"/>
      <c r="AB206" s="237" t="str">
        <f>IF(作業員の選択!$C$34="","",VLOOKUP(作業員の選択!$C$34,基本データ!$A$11:$AN$50,28,FALSE))</f>
        <v>消防設備士甲種４級</v>
      </c>
      <c r="AC206" s="238"/>
      <c r="AD206" s="294"/>
      <c r="AE206" s="295"/>
      <c r="AF206" s="240" t="str">
        <f>IF(作業員の選択!$C$34="","",VLOOKUP(作業員の選択!$C$34,基本データ!$A$11:$AN$50,37,FALSE))</f>
        <v>受給者</v>
      </c>
      <c r="AG206" s="240" t="s">
        <v>372</v>
      </c>
      <c r="AH206" s="236"/>
    </row>
    <row r="207" spans="2:34" ht="9" customHeight="1">
      <c r="B207" s="245"/>
      <c r="C207" s="249"/>
      <c r="D207" s="250"/>
      <c r="E207" s="251"/>
      <c r="F207" s="255"/>
      <c r="G207" s="256"/>
      <c r="H207" s="258">
        <f ca="1">IF(作業員の選択!$C$34="","　　年",VLOOKUP(作業員の選択!$C$34,基本データ!$A$11:$AQ$50,43,FALSE))</f>
        <v>18</v>
      </c>
      <c r="I207" s="259"/>
      <c r="J207" s="264">
        <f ca="1">IF(作業員の選択!$C$34="","　歳",VLOOKUP(作業員の選択!$C$34,基本データ!$A$11:$AQ$50,42,FALSE))</f>
        <v>72</v>
      </c>
      <c r="K207" s="159" t="str">
        <f>IF(作業員の選択!$C$34="","",VLOOKUP(作業員の選択!$C$34,基本データ!$A$11:$AN$50,8,FALSE))</f>
        <v>同上</v>
      </c>
      <c r="L207" s="267" t="s">
        <v>43</v>
      </c>
      <c r="M207" s="268"/>
      <c r="N207" s="269">
        <f>IF(作業員の選択!$C$34="","",VLOOKUP(作業員の選択!$C$34,基本データ!$A$11:$AN$50,9,FALSE))</f>
        <v>0</v>
      </c>
      <c r="O207" s="270"/>
      <c r="P207" s="271">
        <f>IF(作業員の選択!$C$34="","",VLOOKUP(作業員の選択!$C$34,基本データ!$A$11:$AN$50,11,FALSE))</f>
        <v>139</v>
      </c>
      <c r="Q207" s="247" t="s">
        <v>68</v>
      </c>
      <c r="R207" s="274">
        <f>IF(作業員の選択!$C$34="","",VLOOKUP(作業員の選択!$C$34,基本データ!$A$11:$AN$50,12,FALSE))</f>
        <v>89</v>
      </c>
      <c r="S207" s="255"/>
      <c r="T207" s="246">
        <f>IF(作業員の選択!$C$34="","",VLOOKUP(作業員の選択!$C$34,基本データ!$A$11:$AQ$50,33,FALSE))</f>
        <v>524</v>
      </c>
      <c r="U207" s="248"/>
      <c r="V207" s="237" t="str">
        <f>IF(作業員の選択!$C$34="","",VLOOKUP(作業員の選択!$C$34,基本データ!$A$11:$AN$50,17,FALSE))</f>
        <v>ね</v>
      </c>
      <c r="W207" s="238"/>
      <c r="X207" s="237">
        <f>IF(作業員の選択!$C$34="","",VLOOKUP(作業員の選択!$C$34,基本データ!$A$11:$AN$50,23,FALSE))</f>
        <v>124</v>
      </c>
      <c r="Y207" s="239"/>
      <c r="Z207" s="239"/>
      <c r="AA207" s="238"/>
      <c r="AB207" s="237">
        <f>IF(作業員の選択!$C$34="","",VLOOKUP(作業員の選択!$C$34,基本データ!$A$11:$AN$50,29,FALSE))</f>
        <v>424</v>
      </c>
      <c r="AC207" s="238"/>
      <c r="AD207" s="419" t="s">
        <v>66</v>
      </c>
      <c r="AE207" s="420"/>
      <c r="AF207" s="241">
        <f>IF(作業員の選択!$C$14="","",VLOOKUP(作業員の選択!$C$14,基本データ!$A$11:$AN$50,25,FALSE))</f>
        <v>204</v>
      </c>
      <c r="AG207" s="241"/>
      <c r="AH207" s="234" t="str">
        <f>IF(作業員の選択!$C$34="","",IF(VLOOKUP(作業員の選択!$C$34,基本データ!$A$11:$AO$60,41,FALSE)="有","",IF(VLOOKUP(作業員の選択!$C$34,基本データ!$A$11:$AO$60,41,FALSE)="無","○","")))</f>
        <v>○</v>
      </c>
    </row>
    <row r="208" spans="2:34" ht="9" customHeight="1">
      <c r="B208" s="109"/>
      <c r="C208" s="249"/>
      <c r="D208" s="250"/>
      <c r="E208" s="251"/>
      <c r="F208" s="110"/>
      <c r="G208" s="256"/>
      <c r="H208" s="260"/>
      <c r="I208" s="261"/>
      <c r="J208" s="265"/>
      <c r="K208" s="158"/>
      <c r="L208" s="137"/>
      <c r="M208" s="138"/>
      <c r="N208" s="141"/>
      <c r="O208" s="142"/>
      <c r="P208" s="272"/>
      <c r="Q208" s="250"/>
      <c r="R208" s="275"/>
      <c r="S208" s="110"/>
      <c r="T208" s="249"/>
      <c r="U208" s="251"/>
      <c r="V208" s="237">
        <f>IF(作業員の選択!$C$34="","",VLOOKUP(作業員の選択!$C$34,基本データ!$A$11:$AN$50,18,FALSE))</f>
        <v>24</v>
      </c>
      <c r="W208" s="238"/>
      <c r="X208" s="237">
        <f>IF(作業員の選択!$C$34="","",VLOOKUP(作業員の選択!$C$34,基本データ!$A$11:$AN$50,24,FALSE))</f>
        <v>174</v>
      </c>
      <c r="Y208" s="239"/>
      <c r="Z208" s="239"/>
      <c r="AA208" s="238"/>
      <c r="AB208" s="237">
        <f>IF(作業員の選択!$C$34="","",VLOOKUP(作業員の選択!$C$34,基本データ!$A$11:$AN$50,30,FALSE))</f>
        <v>454</v>
      </c>
      <c r="AC208" s="238"/>
      <c r="AD208" s="292"/>
      <c r="AE208" s="293"/>
      <c r="AF208" s="240" t="str">
        <f>IF(作業員の選択!$C$34="","",VLOOKUP(作業員の選択!$C$34,基本データ!$A$11:$AN$50,39,FALSE))</f>
        <v>日雇保険</v>
      </c>
      <c r="AG208" s="240">
        <f>IF(作業員の選択!$C$34="","",IF($AF$208="適用除外","－",VLOOKUP(作業員の選択!$C$34,基本データ!$A$11:$AN$50,40,FALSE)))</f>
        <v>1024</v>
      </c>
      <c r="AH208" s="235"/>
    </row>
    <row r="209" spans="2:34" ht="9" customHeight="1">
      <c r="B209" s="67"/>
      <c r="C209" s="252"/>
      <c r="D209" s="253"/>
      <c r="E209" s="254"/>
      <c r="F209" s="64"/>
      <c r="G209" s="257"/>
      <c r="H209" s="262"/>
      <c r="I209" s="263"/>
      <c r="J209" s="266"/>
      <c r="K209" s="149"/>
      <c r="L209" s="103"/>
      <c r="M209" s="104"/>
      <c r="N209" s="104"/>
      <c r="O209" s="105"/>
      <c r="P209" s="273"/>
      <c r="Q209" s="253"/>
      <c r="R209" s="276"/>
      <c r="S209" s="65"/>
      <c r="T209" s="252"/>
      <c r="U209" s="254"/>
      <c r="V209" s="429">
        <f>IF(作業員の選択!$C$34="","",VLOOKUP(作業員の選択!$C$34,基本データ!$A$11:$AN$50,19,FALSE))</f>
        <v>74</v>
      </c>
      <c r="W209" s="430"/>
      <c r="X209" s="429">
        <f>IF(作業員の選択!$C$34="","",VLOOKUP(作業員の選択!$C$34,基本データ!$A$11:$AN$50,25,FALSE))</f>
        <v>224</v>
      </c>
      <c r="Y209" s="431"/>
      <c r="Z209" s="431"/>
      <c r="AA209" s="430"/>
      <c r="AB209" s="242">
        <f>IF(作業員の選択!$C$34="","",VLOOKUP(作業員の選択!$C$34,基本データ!$A$11:$AN$50,31,FALSE))</f>
        <v>524</v>
      </c>
      <c r="AC209" s="243"/>
      <c r="AD209" s="421"/>
      <c r="AE209" s="422"/>
      <c r="AF209" s="241"/>
      <c r="AG209" s="241"/>
      <c r="AH209" s="236"/>
    </row>
    <row r="210" spans="2:34" ht="9" customHeight="1">
      <c r="B210" s="68"/>
      <c r="C210" s="283" t="str">
        <f>IF(作業員の選択!$C$35="","",VLOOKUP(作業員の選択!$C$35,基本データ!$A$11:$AN$50,2,FALSE))</f>
        <v>しらい　ごへい</v>
      </c>
      <c r="D210" s="284"/>
      <c r="E210" s="285"/>
      <c r="F210" s="66"/>
      <c r="G210" s="289"/>
      <c r="H210" s="290">
        <f>IF(作業員の選択!$C$35="","　　年　月　日",VLOOKUP(作業員の選択!$C$35,基本データ!$A$11:$AQ$50,5,FALSE))</f>
        <v>38808</v>
      </c>
      <c r="I210" s="291"/>
      <c r="J210" s="296">
        <f>IF(作業員の選択!$C$35="","　　年　月　日",VLOOKUP(作業員の選択!$C$35,基本データ!$A$11:$AQ$50,4,FALSE))</f>
        <v>18835</v>
      </c>
      <c r="K210" s="145" t="str">
        <f>IF(作業員の選択!$C$35="","",VLOOKUP(作業員の選択!$C$35,基本データ!$A$11:$AN$50,6,FALSE))</f>
        <v>長岡市越路3-5</v>
      </c>
      <c r="L210" s="267" t="s">
        <v>43</v>
      </c>
      <c r="M210" s="268"/>
      <c r="N210" s="299" t="str">
        <f>IF(作業員の選択!$C$35="","",VLOOKUP(作業員の選択!$C$35,基本データ!$A$11:$AN$50,7,FALSE))</f>
        <v>0258-11-0025</v>
      </c>
      <c r="O210" s="300"/>
      <c r="P210" s="310">
        <f>IF(作業員の選択!$C$35="","",VLOOKUP(作業員の選択!$C$35,基本データ!$A$11:$AN$50,10,FALSE))</f>
        <v>44625</v>
      </c>
      <c r="Q210" s="426"/>
      <c r="R210" s="311"/>
      <c r="S210" s="62"/>
      <c r="T210" s="310">
        <f>IF(作業員の選択!$C$35="","　　年　月　日",VLOOKUP(作業員の選択!$C$35,基本データ!$A$11:$AQ$50,32,FALSE))</f>
        <v>44645</v>
      </c>
      <c r="U210" s="311"/>
      <c r="V210" s="316" t="str">
        <f>IF(作業員の選択!$C$35="","",VLOOKUP(作業員の選択!$C$35,基本データ!$A$11:$AN$50,14,FALSE))</f>
        <v>小型車両系建設機械</v>
      </c>
      <c r="W210" s="317"/>
      <c r="X210" s="316" t="str">
        <f>IF(作業員の選択!$C$35="","",VLOOKUP(作業員の選択!$C$35,基本データ!$A$11:$AN$50,20,FALSE))</f>
        <v>高所作業車(10m以上)</v>
      </c>
      <c r="Y210" s="318"/>
      <c r="Z210" s="318"/>
      <c r="AA210" s="317"/>
      <c r="AB210" s="316" t="str">
        <f>IF(作業員の選択!$C$35="","",VLOOKUP(作業員の選択!$C$35,基本データ!$A$11:$AN$50,26,FALSE))</f>
        <v>第2種電気工事士</v>
      </c>
      <c r="AC210" s="317"/>
      <c r="AD210" s="290" t="s">
        <v>66</v>
      </c>
      <c r="AE210" s="291"/>
      <c r="AF210" s="240" t="str">
        <f>IF(作業員の選択!$C$35="","",VLOOKUP(作業員の選択!$C$35,基本データ!$A$11:$AN$50,35,FALSE))</f>
        <v>健康保険組合</v>
      </c>
      <c r="AG210" s="240">
        <f>IF(作業員の選択!$C$35="","",VLOOKUP(作業員の選択!$C$35,基本データ!$A$11:$AN$50,36,FALSE))</f>
        <v>25</v>
      </c>
      <c r="AH210" s="234" t="str">
        <f>IF(作業員の選択!$C$35
="","",IF(VLOOKUP(作業員の選択!$C$35,基本データ!$A$11:$AO$60,41,FALSE)="有","○",IF(VLOOKUP(作業員の選択!$C$35,基本データ!$A$11:$AO$60,41,FALSE)="","","")))</f>
        <v/>
      </c>
    </row>
    <row r="211" spans="2:34" ht="9" customHeight="1">
      <c r="B211" s="121"/>
      <c r="C211" s="286"/>
      <c r="D211" s="287"/>
      <c r="E211" s="288"/>
      <c r="F211" s="120"/>
      <c r="G211" s="256"/>
      <c r="H211" s="292"/>
      <c r="I211" s="293"/>
      <c r="J211" s="297"/>
      <c r="K211" s="158"/>
      <c r="L211" s="137"/>
      <c r="M211" s="138"/>
      <c r="N211" s="138"/>
      <c r="O211" s="139"/>
      <c r="P211" s="312"/>
      <c r="Q211" s="403"/>
      <c r="R211" s="313"/>
      <c r="S211" s="117"/>
      <c r="T211" s="312"/>
      <c r="U211" s="313"/>
      <c r="V211" s="237" t="str">
        <f>IF(作業員の選択!$C$35="","",VLOOKUP(作業員の選択!$C$35,基本データ!$A$11:$AN$50,15,FALSE))</f>
        <v>低圧電気取扱業務</v>
      </c>
      <c r="W211" s="238"/>
      <c r="X211" s="237" t="str">
        <f>IF(作業員の選択!$C$35="","",VLOOKUP(作業員の選択!$C$35,基本データ!$A$11:$AN$50,21,FALSE))</f>
        <v>小型移動式クレーン(5t未満)</v>
      </c>
      <c r="Y211" s="239"/>
      <c r="Z211" s="239"/>
      <c r="AA211" s="238"/>
      <c r="AB211" s="237" t="str">
        <f>IF(作業員の選択!$C$35="","",VLOOKUP(作業員の選択!$C$35,基本データ!$A$11:$AN$50,27,FALSE))</f>
        <v>有線ﾃﾚﾋﾞｼﾞｮﾝ放送技術者</v>
      </c>
      <c r="AC211" s="238"/>
      <c r="AD211" s="292"/>
      <c r="AE211" s="293"/>
      <c r="AF211" s="241">
        <f>IF(作業員の選択!$C$15="","",VLOOKUP(作業員の選択!$C$15,基本データ!$A$11:$AN$50,25,FALSE))</f>
        <v>205</v>
      </c>
      <c r="AG211" s="241">
        <f>IF(作業員の選択!$C$15="","",VLOOKUP(作業員の選択!$C$15,基本データ!$A$11:$AN$50,25,FALSE))</f>
        <v>205</v>
      </c>
      <c r="AH211" s="235"/>
    </row>
    <row r="212" spans="2:34" ht="9" customHeight="1">
      <c r="B212" s="245">
        <v>25</v>
      </c>
      <c r="C212" s="246" t="str">
        <f>IF(作業員の選択!$C$35="","",VLOOKUP(作業員の選択!$C$35,基本データ!$A$11:$AN$50,1,FALSE))</f>
        <v>白井　五平</v>
      </c>
      <c r="D212" s="247"/>
      <c r="E212" s="248"/>
      <c r="F212" s="255" t="str">
        <f>IF(作業員の選択!$C$35="","",VLOOKUP(作業員の選択!$C$35,基本データ!$A$11:$AN$50,3,FALSE))</f>
        <v>電工</v>
      </c>
      <c r="G212" s="256"/>
      <c r="H212" s="294"/>
      <c r="I212" s="295"/>
      <c r="J212" s="298"/>
      <c r="K212" s="147"/>
      <c r="L212" s="100"/>
      <c r="M212" s="101"/>
      <c r="N212" s="101"/>
      <c r="O212" s="102"/>
      <c r="P212" s="314"/>
      <c r="Q212" s="427"/>
      <c r="R212" s="315"/>
      <c r="S212" s="255" t="str">
        <f>IF(作業員の選択!$C$35="","",VLOOKUP(作業員の選択!$C$35,基本データ!$A$11:$AN$50,13,FALSE))</f>
        <v>A</v>
      </c>
      <c r="T212" s="314"/>
      <c r="U212" s="315"/>
      <c r="V212" s="237" t="str">
        <f>IF(作業員の選択!$C$35="","",VLOOKUP(作業員の選択!$C$35,基本データ!$A$11:$AN$50,16,FALSE))</f>
        <v>研削といし</v>
      </c>
      <c r="W212" s="238"/>
      <c r="X212" s="237" t="str">
        <f>IF(作業員の選択!$C$35="","",VLOOKUP(作業員の選択!$C$35,基本データ!$A$11:$AN$50,22,FALSE))</f>
        <v>玉掛作業者(1t以上)</v>
      </c>
      <c r="Y212" s="239"/>
      <c r="Z212" s="239"/>
      <c r="AA212" s="238"/>
      <c r="AB212" s="237" t="str">
        <f>IF(作業員の選択!$C$35="","",VLOOKUP(作業員の選択!$C$35,基本データ!$A$11:$AN$50,28,FALSE))</f>
        <v>消防設備士甲種４級</v>
      </c>
      <c r="AC212" s="238"/>
      <c r="AD212" s="294"/>
      <c r="AE212" s="295"/>
      <c r="AF212" s="240" t="str">
        <f>IF(作業員の選択!$C$35="","",VLOOKUP(作業員の選択!$C$35,基本データ!$A$11:$AN$50,37,FALSE))</f>
        <v>受給者</v>
      </c>
      <c r="AG212" s="240" t="s">
        <v>372</v>
      </c>
      <c r="AH212" s="236"/>
    </row>
    <row r="213" spans="2:34" ht="9" customHeight="1">
      <c r="B213" s="245"/>
      <c r="C213" s="249"/>
      <c r="D213" s="250"/>
      <c r="E213" s="251"/>
      <c r="F213" s="255"/>
      <c r="G213" s="256"/>
      <c r="H213" s="258">
        <f ca="1">IF(作業員の選択!$C$35="","　　年",VLOOKUP(作業員の選択!$C$35,基本データ!$A$11:$AQ$50,43,FALSE))</f>
        <v>17</v>
      </c>
      <c r="I213" s="259"/>
      <c r="J213" s="264">
        <f ca="1">IF(作業員の選択!$C$35="","　歳",VLOOKUP(作業員の選択!$C$35,基本データ!$A$11:$AQ$50,42,FALSE))</f>
        <v>72</v>
      </c>
      <c r="K213" s="159" t="str">
        <f>IF(作業員の選択!$C$35="","",VLOOKUP(作業員の選択!$C$35,基本データ!$A$11:$AN$50,8,FALSE))</f>
        <v>同上</v>
      </c>
      <c r="L213" s="267" t="s">
        <v>43</v>
      </c>
      <c r="M213" s="268"/>
      <c r="N213" s="269">
        <f>IF(作業員の選択!$C$35="","",VLOOKUP(作業員の選択!$C$35,基本データ!$A$11:$AN$50,9,FALSE))</f>
        <v>0</v>
      </c>
      <c r="O213" s="270"/>
      <c r="P213" s="271">
        <f>IF(作業員の選択!$C$35="","",VLOOKUP(作業員の選択!$C$35,基本データ!$A$11:$AN$50,11,FALSE))</f>
        <v>128</v>
      </c>
      <c r="Q213" s="247" t="s">
        <v>68</v>
      </c>
      <c r="R213" s="274">
        <f>IF(作業員の選択!$C$35="","",VLOOKUP(作業員の選択!$C$35,基本データ!$A$11:$AN$50,12,FALSE))</f>
        <v>61</v>
      </c>
      <c r="S213" s="255"/>
      <c r="T213" s="246">
        <f>IF(作業員の選択!$C$35="","",VLOOKUP(作業員の選択!$C$35,基本データ!$A$11:$AQ$50,33,FALSE))</f>
        <v>525</v>
      </c>
      <c r="U213" s="248"/>
      <c r="V213" s="237" t="str">
        <f>IF(作業員の選択!$C$35="","",VLOOKUP(作業員の選択!$C$35,基本データ!$A$11:$AN$50,17,FALSE))</f>
        <v>の</v>
      </c>
      <c r="W213" s="238"/>
      <c r="X213" s="237">
        <f>IF(作業員の選択!$C$35="","",VLOOKUP(作業員の選択!$C$35,基本データ!$A$11:$AN$50,23,FALSE))</f>
        <v>125</v>
      </c>
      <c r="Y213" s="239"/>
      <c r="Z213" s="239"/>
      <c r="AA213" s="238"/>
      <c r="AB213" s="237">
        <f>IF(作業員の選択!$C$35="","",VLOOKUP(作業員の選択!$C$35,基本データ!$A$11:$AN$50,29,FALSE))</f>
        <v>425</v>
      </c>
      <c r="AC213" s="238"/>
      <c r="AD213" s="419" t="s">
        <v>66</v>
      </c>
      <c r="AE213" s="420"/>
      <c r="AF213" s="241">
        <f>IF(作業員の選択!$C$15="","",VLOOKUP(作業員の選択!$C$15,基本データ!$A$11:$AN$50,25,FALSE))</f>
        <v>205</v>
      </c>
      <c r="AG213" s="241"/>
      <c r="AH213" s="234" t="str">
        <f>IF(作業員の選択!$C$35
="","",IF(VLOOKUP(作業員の選択!$C$35,基本データ!$A$11:$AO$60,41,FALSE)="有","",IF(VLOOKUP(作業員の選択!$C$35,基本データ!$A$11:$AO$60,41,FALSE)="無","○","")))</f>
        <v>○</v>
      </c>
    </row>
    <row r="214" spans="2:34" ht="9" customHeight="1">
      <c r="B214" s="109"/>
      <c r="C214" s="249"/>
      <c r="D214" s="250"/>
      <c r="E214" s="251"/>
      <c r="F214" s="110"/>
      <c r="G214" s="256"/>
      <c r="H214" s="260"/>
      <c r="I214" s="261"/>
      <c r="J214" s="265"/>
      <c r="K214" s="158"/>
      <c r="L214" s="137"/>
      <c r="M214" s="138"/>
      <c r="N214" s="141"/>
      <c r="O214" s="142"/>
      <c r="P214" s="272"/>
      <c r="Q214" s="250"/>
      <c r="R214" s="275"/>
      <c r="S214" s="110"/>
      <c r="T214" s="249"/>
      <c r="U214" s="251"/>
      <c r="V214" s="237">
        <f>IF(作業員の選択!$C$35="","",VLOOKUP(作業員の選択!$C$35,基本データ!$A$11:$AN$50,18,FALSE))</f>
        <v>25</v>
      </c>
      <c r="W214" s="238"/>
      <c r="X214" s="237">
        <f>IF(作業員の選択!$C$35="","",VLOOKUP(作業員の選択!$C$35,基本データ!$A$11:$AN$50,24,FALSE))</f>
        <v>175</v>
      </c>
      <c r="Y214" s="239"/>
      <c r="Z214" s="239"/>
      <c r="AA214" s="238"/>
      <c r="AB214" s="237">
        <f>IF(作業員の選択!$C$35="","",VLOOKUP(作業員の選択!$C$35,基本データ!$A$11:$AN$50,30,FALSE))</f>
        <v>455</v>
      </c>
      <c r="AC214" s="238"/>
      <c r="AD214" s="292"/>
      <c r="AE214" s="293"/>
      <c r="AF214" s="240" t="str">
        <f>IF(作業員の選択!$C$35="","",VLOOKUP(作業員の選択!$C$35,基本データ!$A$11:$AN$50,39,FALSE))</f>
        <v>日雇保険</v>
      </c>
      <c r="AG214" s="240">
        <f>IF(作業員の選択!$C$35="","",IF($AF$214="適用除外","－",VLOOKUP(作業員の選択!$C$35,基本データ!$A$11:$AN$50,40,FALSE)))</f>
        <v>1025</v>
      </c>
      <c r="AH214" s="235"/>
    </row>
    <row r="215" spans="2:34" ht="9" customHeight="1">
      <c r="B215" s="67"/>
      <c r="C215" s="252"/>
      <c r="D215" s="253"/>
      <c r="E215" s="254"/>
      <c r="F215" s="64"/>
      <c r="G215" s="257"/>
      <c r="H215" s="262"/>
      <c r="I215" s="263"/>
      <c r="J215" s="266"/>
      <c r="K215" s="149"/>
      <c r="L215" s="103"/>
      <c r="M215" s="104"/>
      <c r="N215" s="104"/>
      <c r="O215" s="105"/>
      <c r="P215" s="273"/>
      <c r="Q215" s="253"/>
      <c r="R215" s="276"/>
      <c r="S215" s="65"/>
      <c r="T215" s="252"/>
      <c r="U215" s="254"/>
      <c r="V215" s="429">
        <f>IF(作業員の選択!$C$35="","",VLOOKUP(作業員の選択!$C$35,基本データ!$A$11:$AN$50,19,FALSE))</f>
        <v>75</v>
      </c>
      <c r="W215" s="430"/>
      <c r="X215" s="429">
        <f>IF(作業員の選択!$C$35="","",VLOOKUP(作業員の選択!$C$35,基本データ!$A$11:$AN$50,25,FALSE))</f>
        <v>225</v>
      </c>
      <c r="Y215" s="431"/>
      <c r="Z215" s="431"/>
      <c r="AA215" s="430"/>
      <c r="AB215" s="242">
        <f>IF(作業員の選択!$C$35="","",VLOOKUP(作業員の選択!$C$35,基本データ!$A$11:$AN$50,31,FALSE))</f>
        <v>525</v>
      </c>
      <c r="AC215" s="243"/>
      <c r="AD215" s="421"/>
      <c r="AE215" s="422"/>
      <c r="AF215" s="241">
        <f>IF(作業員の選択!$C$15="","",VLOOKUP(作業員の選択!$C$15,基本データ!$A$11:$AN$50,25,FALSE))</f>
        <v>205</v>
      </c>
      <c r="AG215" s="241"/>
      <c r="AH215" s="236"/>
    </row>
    <row r="216" spans="2:34" ht="9" customHeight="1">
      <c r="B216" s="68"/>
      <c r="C216" s="283" t="str">
        <f>IF(作業員の選択!$C$36="","",VLOOKUP(作業員の選択!$C$36,基本データ!$A$11:$AN$50,2,FALSE))</f>
        <v>しらい　ろくへい</v>
      </c>
      <c r="D216" s="284"/>
      <c r="E216" s="285"/>
      <c r="F216" s="66"/>
      <c r="G216" s="289"/>
      <c r="H216" s="290">
        <f>IF(作業員の選択!$C$36="","　　年　月　日",VLOOKUP(作業員の選択!$C$36,基本データ!$A$11:$AQ$50,5,FALSE))</f>
        <v>41156</v>
      </c>
      <c r="I216" s="291"/>
      <c r="J216" s="296">
        <f>IF(作業員の選択!$C$36="","　　年　月　日",VLOOKUP(作業員の選択!$C$36,基本データ!$A$11:$AQ$50,4,FALSE))</f>
        <v>18775</v>
      </c>
      <c r="K216" s="145" t="str">
        <f>IF(作業員の選択!$C$36="","",VLOOKUP(作業員の選択!$C$36,基本データ!$A$11:$AN$50,6,FALSE))</f>
        <v>長岡市越路3-6</v>
      </c>
      <c r="L216" s="267" t="s">
        <v>43</v>
      </c>
      <c r="M216" s="268"/>
      <c r="N216" s="299" t="str">
        <f>IF(作業員の選択!$C$36="","",VLOOKUP(作業員の選択!$C$36,基本データ!$A$11:$AN$50,7,FALSE))</f>
        <v>0258-11-0026</v>
      </c>
      <c r="O216" s="300"/>
      <c r="P216" s="310">
        <f>IF(作業員の選択!$C$36="","",VLOOKUP(作業員の選択!$C$36,基本データ!$A$11:$AN$50,10,FALSE))</f>
        <v>44626</v>
      </c>
      <c r="Q216" s="426"/>
      <c r="R216" s="311"/>
      <c r="S216" s="62"/>
      <c r="T216" s="310">
        <f>IF(作業員の選択!$C$36="","　　年　月　日",VLOOKUP(作業員の選択!$C$36,基本データ!$A$11:$AQ$50,32,FALSE))</f>
        <v>44646</v>
      </c>
      <c r="U216" s="311"/>
      <c r="V216" s="316" t="str">
        <f>IF(作業員の選択!$C$36="","",VLOOKUP(作業員の選択!$C$36,基本データ!$A$11:$AN$50,14,FALSE))</f>
        <v>低圧電気取扱業務</v>
      </c>
      <c r="W216" s="317"/>
      <c r="X216" s="316" t="str">
        <f>IF(作業員の選択!$C$36="","",VLOOKUP(作業員の選択!$C$36,基本データ!$A$11:$AN$50,20,FALSE))</f>
        <v>小型移動式クレーン(5t未満)</v>
      </c>
      <c r="Y216" s="318"/>
      <c r="Z216" s="318"/>
      <c r="AA216" s="317"/>
      <c r="AB216" s="316" t="str">
        <f>IF(作業員の選択!$C$36="","",VLOOKUP(作業員の選択!$C$36,基本データ!$A$11:$AN$50,26,FALSE))</f>
        <v>第2種電気工事士</v>
      </c>
      <c r="AC216" s="317"/>
      <c r="AD216" s="290" t="s">
        <v>66</v>
      </c>
      <c r="AE216" s="291"/>
      <c r="AF216" s="240" t="str">
        <f>IF(作業員の選択!$C$36="","",VLOOKUP(作業員の選択!$C$36,基本データ!$A$11:$AN$50,35,FALSE))</f>
        <v>建設国保</v>
      </c>
      <c r="AG216" s="240">
        <f>IF(作業員の選択!$C$36="","",VLOOKUP(作業員の選択!$C$36,基本データ!$A$11:$AN$50,36,FALSE))</f>
        <v>26</v>
      </c>
      <c r="AH216" s="234" t="str">
        <f>IF(作業員の選択!$C$36="","",IF(VLOOKUP(作業員の選択!$C$36,基本データ!$A$11:$AO$60,41,FALSE)="有","○",IF(VLOOKUP(作業員の選択!$C$36,基本データ!$A$11:$AO$60,41,FALSE)="","","")))</f>
        <v/>
      </c>
    </row>
    <row r="217" spans="2:34" ht="9" customHeight="1">
      <c r="B217" s="121"/>
      <c r="C217" s="286"/>
      <c r="D217" s="287"/>
      <c r="E217" s="288"/>
      <c r="F217" s="120"/>
      <c r="G217" s="256"/>
      <c r="H217" s="292"/>
      <c r="I217" s="293"/>
      <c r="J217" s="297"/>
      <c r="K217" s="158"/>
      <c r="L217" s="137"/>
      <c r="M217" s="138"/>
      <c r="N217" s="138"/>
      <c r="O217" s="139"/>
      <c r="P217" s="312"/>
      <c r="Q217" s="403"/>
      <c r="R217" s="313"/>
      <c r="S217" s="117"/>
      <c r="T217" s="312"/>
      <c r="U217" s="313"/>
      <c r="V217" s="237" t="str">
        <f>IF(作業員の選択!$C$36="","",VLOOKUP(作業員の選択!$C$36,基本データ!$A$11:$AN$50,15,FALSE))</f>
        <v>職長訓練</v>
      </c>
      <c r="W217" s="238"/>
      <c r="X217" s="237" t="str">
        <f>IF(作業員の選択!$C$36="","",VLOOKUP(作業員の選択!$C$36,基本データ!$A$11:$AN$50,21,FALSE))</f>
        <v>玉掛作業者(1t以上)</v>
      </c>
      <c r="Y217" s="239"/>
      <c r="Z217" s="239"/>
      <c r="AA217" s="238"/>
      <c r="AB217" s="237" t="str">
        <f>IF(作業員の選択!$C$36="","",VLOOKUP(作業員の選択!$C$36,基本データ!$A$11:$AN$50,27,FALSE))</f>
        <v>有線ﾃﾚﾋﾞｼﾞｮﾝ放送技術者</v>
      </c>
      <c r="AC217" s="238"/>
      <c r="AD217" s="292"/>
      <c r="AE217" s="293"/>
      <c r="AF217" s="241">
        <f>IF(作業員の選択!$C$16="","",VLOOKUP(作業員の選択!$C$16,基本データ!$A$11:$AN$50,25,FALSE))</f>
        <v>206</v>
      </c>
      <c r="AG217" s="241">
        <f>IF(作業員の選択!$C$16="","",VLOOKUP(作業員の選択!$C$16,基本データ!$A$11:$AN$50,25,FALSE))</f>
        <v>206</v>
      </c>
      <c r="AH217" s="235"/>
    </row>
    <row r="218" spans="2:34" ht="9" customHeight="1">
      <c r="B218" s="245">
        <v>26</v>
      </c>
      <c r="C218" s="246" t="str">
        <f>IF(作業員の選択!$C$36="","",VLOOKUP(作業員の選択!$C$36,基本データ!$A$11:$AN$50,1,FALSE))</f>
        <v>白井　六平</v>
      </c>
      <c r="D218" s="247"/>
      <c r="E218" s="248"/>
      <c r="F218" s="255" t="str">
        <f>IF(作業員の選択!$C$36="","",VLOOKUP(作業員の選択!$C$36,基本データ!$A$11:$AN$50,3,FALSE))</f>
        <v>電工</v>
      </c>
      <c r="G218" s="256"/>
      <c r="H218" s="294"/>
      <c r="I218" s="295"/>
      <c r="J218" s="298"/>
      <c r="K218" s="147"/>
      <c r="L218" s="100"/>
      <c r="M218" s="101"/>
      <c r="N218" s="101"/>
      <c r="O218" s="102"/>
      <c r="P218" s="314"/>
      <c r="Q218" s="427"/>
      <c r="R218" s="315"/>
      <c r="S218" s="255" t="str">
        <f>IF(作業員の選択!$C$36="","",VLOOKUP(作業員の選択!$C$36,基本データ!$A$11:$AN$50,13,FALSE))</f>
        <v>B</v>
      </c>
      <c r="T218" s="314"/>
      <c r="U218" s="315"/>
      <c r="V218" s="237" t="str">
        <f>IF(作業員の選択!$C$36="","",VLOOKUP(作業員の選択!$C$36,基本データ!$A$11:$AN$50,16,FALSE))</f>
        <v>研削といし</v>
      </c>
      <c r="W218" s="238"/>
      <c r="X218" s="237" t="str">
        <f>IF(作業員の選択!$C$36="","",VLOOKUP(作業員の選択!$C$36,基本データ!$A$11:$AN$50,22,FALSE))</f>
        <v>高所作業車(10m以上)</v>
      </c>
      <c r="Y218" s="239"/>
      <c r="Z218" s="239"/>
      <c r="AA218" s="238"/>
      <c r="AB218" s="237" t="str">
        <f>IF(作業員の選択!$C$36="","",VLOOKUP(作業員の選択!$C$36,基本データ!$A$11:$AN$50,28,FALSE))</f>
        <v>消防設備士甲種４級</v>
      </c>
      <c r="AC218" s="238"/>
      <c r="AD218" s="294"/>
      <c r="AE218" s="295"/>
      <c r="AF218" s="240" t="str">
        <f>IF(作業員の選択!$C$36="","",VLOOKUP(作業員の選択!$C$36,基本データ!$A$11:$AN$50,37,FALSE))</f>
        <v>受給者</v>
      </c>
      <c r="AG218" s="240" t="s">
        <v>372</v>
      </c>
      <c r="AH218" s="236"/>
    </row>
    <row r="219" spans="2:34" ht="9" customHeight="1">
      <c r="B219" s="245"/>
      <c r="C219" s="249"/>
      <c r="D219" s="250"/>
      <c r="E219" s="251"/>
      <c r="F219" s="255"/>
      <c r="G219" s="256"/>
      <c r="H219" s="258">
        <f ca="1">IF(作業員の選択!$C$36="","　　年",VLOOKUP(作業員の選択!$C$36,基本データ!$A$11:$AQ$50,43,FALSE))</f>
        <v>11</v>
      </c>
      <c r="I219" s="259"/>
      <c r="J219" s="264">
        <f ca="1">IF(作業員の選択!$C$36="","　歳",VLOOKUP(作業員の選択!$C$36,基本データ!$A$11:$AQ$50,42,FALSE))</f>
        <v>72</v>
      </c>
      <c r="K219" s="159" t="str">
        <f>IF(作業員の選択!$C$36="","",VLOOKUP(作業員の選択!$C$36,基本データ!$A$11:$AN$50,8,FALSE))</f>
        <v>同上</v>
      </c>
      <c r="L219" s="267" t="s">
        <v>43</v>
      </c>
      <c r="M219" s="268"/>
      <c r="N219" s="269">
        <f>IF(作業員の選択!$C$36="","",VLOOKUP(作業員の選択!$C$36,基本データ!$A$11:$AN$50,9,FALSE))</f>
        <v>0</v>
      </c>
      <c r="O219" s="270"/>
      <c r="P219" s="271">
        <f>IF(作業員の選択!$C$36="","",VLOOKUP(作業員の選択!$C$36,基本データ!$A$11:$AN$50,11,FALSE))</f>
        <v>122</v>
      </c>
      <c r="Q219" s="247" t="s">
        <v>68</v>
      </c>
      <c r="R219" s="274">
        <f>IF(作業員の選択!$C$36="","",VLOOKUP(作業員の選択!$C$36,基本データ!$A$11:$AN$50,12,FALSE))</f>
        <v>69</v>
      </c>
      <c r="S219" s="255"/>
      <c r="T219" s="246">
        <f>IF(作業員の選択!$C$36="","",VLOOKUP(作業員の選択!$C$36,基本データ!$A$11:$AQ$50,33,FALSE))</f>
        <v>526</v>
      </c>
      <c r="U219" s="248"/>
      <c r="V219" s="237" t="str">
        <f>IF(作業員の選択!$C$36="","",VLOOKUP(作業員の選択!$C$36,基本データ!$A$11:$AN$50,17,FALSE))</f>
        <v>は</v>
      </c>
      <c r="W219" s="238"/>
      <c r="X219" s="237">
        <f>IF(作業員の選択!$C$36="","",VLOOKUP(作業員の選択!$C$36,基本データ!$A$11:$AN$50,23,FALSE))</f>
        <v>126</v>
      </c>
      <c r="Y219" s="239"/>
      <c r="Z219" s="239"/>
      <c r="AA219" s="238"/>
      <c r="AB219" s="237">
        <f>IF(作業員の選択!$C$36="","",VLOOKUP(作業員の選択!$C$36,基本データ!$A$11:$AN$50,29,FALSE))</f>
        <v>426</v>
      </c>
      <c r="AC219" s="238"/>
      <c r="AD219" s="419" t="s">
        <v>66</v>
      </c>
      <c r="AE219" s="420"/>
      <c r="AF219" s="241">
        <f>IF(作業員の選択!$C$16="","",VLOOKUP(作業員の選択!$C$16,基本データ!$A$11:$AN$50,25,FALSE))</f>
        <v>206</v>
      </c>
      <c r="AG219" s="241"/>
      <c r="AH219" s="234" t="str">
        <f>IF(作業員の選択!$C$36="","",IF(VLOOKUP(作業員の選択!$C$36,基本データ!$A$11:$AO$60,41,FALSE)="有","",IF(VLOOKUP(作業員の選択!$C$36,基本データ!$A$11:$AO$60,41,FALSE)="無","○","")))</f>
        <v>○</v>
      </c>
    </row>
    <row r="220" spans="2:34" ht="9" customHeight="1">
      <c r="B220" s="109"/>
      <c r="C220" s="249"/>
      <c r="D220" s="250"/>
      <c r="E220" s="251"/>
      <c r="F220" s="110"/>
      <c r="G220" s="256"/>
      <c r="H220" s="260"/>
      <c r="I220" s="261"/>
      <c r="J220" s="265"/>
      <c r="K220" s="158"/>
      <c r="L220" s="137"/>
      <c r="M220" s="138"/>
      <c r="N220" s="141"/>
      <c r="O220" s="142"/>
      <c r="P220" s="272"/>
      <c r="Q220" s="250"/>
      <c r="R220" s="275"/>
      <c r="S220" s="110"/>
      <c r="T220" s="249"/>
      <c r="U220" s="251"/>
      <c r="V220" s="237">
        <f>IF(作業員の選択!$C$36="","",VLOOKUP(作業員の選択!$C$36,基本データ!$A$11:$AN$50,18,FALSE))</f>
        <v>26</v>
      </c>
      <c r="W220" s="238"/>
      <c r="X220" s="237">
        <f>IF(作業員の選択!$C$36="","",VLOOKUP(作業員の選択!$C$36,基本データ!$A$11:$AN$50,24,FALSE))</f>
        <v>176</v>
      </c>
      <c r="Y220" s="239"/>
      <c r="Z220" s="239"/>
      <c r="AA220" s="238"/>
      <c r="AB220" s="237">
        <f>IF(作業員の選択!$C$36="","",VLOOKUP(作業員の選択!$C$36,基本データ!$A$11:$AN$50,30,FALSE))</f>
        <v>456</v>
      </c>
      <c r="AC220" s="238"/>
      <c r="AD220" s="292"/>
      <c r="AE220" s="293"/>
      <c r="AF220" s="240" t="str">
        <f>IF(作業員の選択!$C$36="","",VLOOKUP(作業員の選択!$C$36,基本データ!$A$11:$AN$50,39,FALSE))</f>
        <v>日雇保険</v>
      </c>
      <c r="AG220" s="240">
        <f>IF(作業員の選択!$C$36="","",IF($AF$220="適用除外","－",VLOOKUP(作業員の選択!$C$36,基本データ!$A$11:$AN$50,40,FALSE)))</f>
        <v>1026</v>
      </c>
      <c r="AH220" s="235"/>
    </row>
    <row r="221" spans="2:34" ht="9" customHeight="1">
      <c r="B221" s="67"/>
      <c r="C221" s="252"/>
      <c r="D221" s="253"/>
      <c r="E221" s="254"/>
      <c r="F221" s="64"/>
      <c r="G221" s="257"/>
      <c r="H221" s="262"/>
      <c r="I221" s="263"/>
      <c r="J221" s="266"/>
      <c r="K221" s="149"/>
      <c r="L221" s="103"/>
      <c r="M221" s="104"/>
      <c r="N221" s="104"/>
      <c r="O221" s="105"/>
      <c r="P221" s="273"/>
      <c r="Q221" s="253"/>
      <c r="R221" s="276"/>
      <c r="S221" s="65"/>
      <c r="T221" s="252"/>
      <c r="U221" s="254"/>
      <c r="V221" s="429">
        <f>IF(作業員の選択!$C$36="","",VLOOKUP(作業員の選択!$C$36,基本データ!$A$11:$AN$50,19,FALSE))</f>
        <v>76</v>
      </c>
      <c r="W221" s="430"/>
      <c r="X221" s="429">
        <f>IF(作業員の選択!$C$36="","",VLOOKUP(作業員の選択!$C$36,基本データ!$A$11:$AN$50,25,FALSE))</f>
        <v>226</v>
      </c>
      <c r="Y221" s="431"/>
      <c r="Z221" s="431"/>
      <c r="AA221" s="430"/>
      <c r="AB221" s="242">
        <f>IF(作業員の選択!$C$36="","",VLOOKUP(作業員の選択!$C$36,基本データ!$A$11:$AN$50,31,FALSE))</f>
        <v>526</v>
      </c>
      <c r="AC221" s="243"/>
      <c r="AD221" s="421"/>
      <c r="AE221" s="422"/>
      <c r="AF221" s="241">
        <f>IF(作業員の選択!$C$16="","",VLOOKUP(作業員の選択!$C$16,基本データ!$A$11:$AN$50,25,FALSE))</f>
        <v>206</v>
      </c>
      <c r="AG221" s="241"/>
      <c r="AH221" s="236"/>
    </row>
    <row r="222" spans="2:34" ht="9" customHeight="1">
      <c r="B222" s="68"/>
      <c r="C222" s="283" t="str">
        <f>IF(作業員の選択!$C$37="","",VLOOKUP(作業員の選択!$C$37,基本データ!$A$11:$AN$50,2,FALSE))</f>
        <v>しらい　ななへい</v>
      </c>
      <c r="D222" s="284"/>
      <c r="E222" s="285"/>
      <c r="F222" s="66"/>
      <c r="G222" s="289"/>
      <c r="H222" s="290">
        <f>IF(作業員の選択!$C$37="","　　年　月　日",VLOOKUP(作業員の選択!$C$37,基本データ!$A$11:$AQ$50,5,FALSE))</f>
        <v>39234</v>
      </c>
      <c r="I222" s="291"/>
      <c r="J222" s="296">
        <f>IF(作業員の選択!$C$37="","　　年　月　日",VLOOKUP(作業員の選択!$C$37,基本データ!$A$11:$AQ$50,4,FALSE))</f>
        <v>18522</v>
      </c>
      <c r="K222" s="145" t="str">
        <f>IF(作業員の選択!$C$37="","",VLOOKUP(作業員の選択!$C$37,基本データ!$A$11:$AN$50,6,FALSE))</f>
        <v>長岡市越路3-7</v>
      </c>
      <c r="L222" s="267" t="s">
        <v>43</v>
      </c>
      <c r="M222" s="268"/>
      <c r="N222" s="299" t="str">
        <f>IF(作業員の選択!$C$37="","",VLOOKUP(作業員の選択!$C$37,基本データ!$A$11:$AN$50,7,FALSE))</f>
        <v>0258-11-0027</v>
      </c>
      <c r="O222" s="300"/>
      <c r="P222" s="310">
        <f>IF(作業員の選択!$C$37="","",VLOOKUP(作業員の選択!$C$37,基本データ!$A$11:$AN$50,10,FALSE))</f>
        <v>44627</v>
      </c>
      <c r="Q222" s="426"/>
      <c r="R222" s="311"/>
      <c r="S222" s="62"/>
      <c r="T222" s="310">
        <f>IF(作業員の選択!$C$37="","　　年　月　日",VLOOKUP(作業員の選択!$C$37,基本データ!$A$11:$AQ$50,32,FALSE))</f>
        <v>44647</v>
      </c>
      <c r="U222" s="311"/>
      <c r="V222" s="316" t="str">
        <f>IF(作業員の選択!$C$37="","",VLOOKUP(作業員の選択!$C$37,基本データ!$A$11:$AN$50,14,FALSE))</f>
        <v>小型車両系建設機械</v>
      </c>
      <c r="W222" s="317"/>
      <c r="X222" s="316" t="str">
        <f>IF(作業員の選択!$C$37="","",VLOOKUP(作業員の選択!$C$37,基本データ!$A$11:$AN$50,20,FALSE))</f>
        <v>高所作業車(10m以上)</v>
      </c>
      <c r="Y222" s="318"/>
      <c r="Z222" s="318"/>
      <c r="AA222" s="317"/>
      <c r="AB222" s="316" t="str">
        <f>IF(作業員の選択!$C$37="","",VLOOKUP(作業員の選択!$C$37,基本データ!$A$11:$AN$50,26,FALSE))</f>
        <v>第2種電気工事士</v>
      </c>
      <c r="AC222" s="317"/>
      <c r="AD222" s="290" t="s">
        <v>66</v>
      </c>
      <c r="AE222" s="291"/>
      <c r="AF222" s="240" t="str">
        <f>IF(作業員の選択!$C$37="","",VLOOKUP(作業員の選択!$C$37,基本データ!$A$11:$AN$50,35,FALSE))</f>
        <v>建設国保</v>
      </c>
      <c r="AG222" s="240">
        <f>IF(作業員の選択!$C$37="","",VLOOKUP(作業員の選択!$C$37,基本データ!$A$11:$AN$50,36,FALSE))</f>
        <v>27</v>
      </c>
      <c r="AH222" s="234" t="str">
        <f>IF(作業員の選択!$C$37="","",IF(VLOOKUP(作業員の選択!$C$37,基本データ!$A$11:$AO$60,41,FALSE)="有","○",IF(VLOOKUP(作業員の選択!$C$37,基本データ!$A$11:$AO$60,41,FALSE)="","","")))</f>
        <v/>
      </c>
    </row>
    <row r="223" spans="2:34" ht="9" customHeight="1">
      <c r="B223" s="121"/>
      <c r="C223" s="286"/>
      <c r="D223" s="287"/>
      <c r="E223" s="288"/>
      <c r="F223" s="120"/>
      <c r="G223" s="256"/>
      <c r="H223" s="292"/>
      <c r="I223" s="293"/>
      <c r="J223" s="297"/>
      <c r="K223" s="158"/>
      <c r="L223" s="137"/>
      <c r="M223" s="138"/>
      <c r="N223" s="138"/>
      <c r="O223" s="139"/>
      <c r="P223" s="312"/>
      <c r="Q223" s="403"/>
      <c r="R223" s="313"/>
      <c r="S223" s="117"/>
      <c r="T223" s="312"/>
      <c r="U223" s="313"/>
      <c r="V223" s="237" t="str">
        <f>IF(作業員の選択!$C$37="","",VLOOKUP(作業員の選択!$C$37,基本データ!$A$11:$AN$50,15,FALSE))</f>
        <v>低圧電気取扱業務</v>
      </c>
      <c r="W223" s="238"/>
      <c r="X223" s="237" t="str">
        <f>IF(作業員の選択!$C$37="","",VLOOKUP(作業員の選択!$C$37,基本データ!$A$11:$AN$50,21,FALSE))</f>
        <v>光技術接続講習</v>
      </c>
      <c r="Y223" s="239"/>
      <c r="Z223" s="239"/>
      <c r="AA223" s="238"/>
      <c r="AB223" s="237" t="str">
        <f>IF(作業員の選択!$C$37="","",VLOOKUP(作業員の選択!$C$37,基本データ!$A$11:$AN$50,27,FALSE))</f>
        <v>有線ﾃﾚﾋﾞｼﾞｮﾝ放送技術者</v>
      </c>
      <c r="AC223" s="238"/>
      <c r="AD223" s="292"/>
      <c r="AE223" s="293"/>
      <c r="AF223" s="241">
        <f>IF(作業員の選択!$C$17="","",VLOOKUP(作業員の選択!$C$17,基本データ!$A$11:$AN$50,25,FALSE))</f>
        <v>207</v>
      </c>
      <c r="AG223" s="241">
        <f>IF(作業員の選択!$C$17="","",VLOOKUP(作業員の選択!$C$17,基本データ!$A$11:$AN$50,25,FALSE))</f>
        <v>207</v>
      </c>
      <c r="AH223" s="235"/>
    </row>
    <row r="224" spans="2:34" ht="9" customHeight="1">
      <c r="B224" s="245">
        <v>27</v>
      </c>
      <c r="C224" s="246" t="str">
        <f>IF(作業員の選択!$C$37="","",VLOOKUP(作業員の選択!$C$37,基本データ!$A$11:$AN$50,1,FALSE))</f>
        <v>白井　七平</v>
      </c>
      <c r="D224" s="247"/>
      <c r="E224" s="248"/>
      <c r="F224" s="255" t="str">
        <f>IF(作業員の選択!$C$37="","",VLOOKUP(作業員の選択!$C$37,基本データ!$A$11:$AN$50,3,FALSE))</f>
        <v>電工</v>
      </c>
      <c r="G224" s="256"/>
      <c r="H224" s="294"/>
      <c r="I224" s="295"/>
      <c r="J224" s="298"/>
      <c r="K224" s="147"/>
      <c r="L224" s="100"/>
      <c r="M224" s="101"/>
      <c r="N224" s="101"/>
      <c r="O224" s="102"/>
      <c r="P224" s="314"/>
      <c r="Q224" s="427"/>
      <c r="R224" s="315"/>
      <c r="S224" s="255" t="str">
        <f>IF(作業員の選択!$C$37="","",VLOOKUP(作業員の選択!$C$37,基本データ!$A$11:$AN$50,13,FALSE))</f>
        <v>AB</v>
      </c>
      <c r="T224" s="314"/>
      <c r="U224" s="315"/>
      <c r="V224" s="237" t="str">
        <f>IF(作業員の選択!$C$37="","",VLOOKUP(作業員の選択!$C$37,基本データ!$A$11:$AN$50,16,FALSE))</f>
        <v>研削といし</v>
      </c>
      <c r="W224" s="238"/>
      <c r="X224" s="237" t="str">
        <f>IF(作業員の選択!$C$37="","",VLOOKUP(作業員の選択!$C$37,基本データ!$A$11:$AN$50,22,FALSE))</f>
        <v>第二種酸素欠乏危険作業</v>
      </c>
      <c r="Y224" s="239"/>
      <c r="Z224" s="239"/>
      <c r="AA224" s="238"/>
      <c r="AB224" s="237" t="str">
        <f>IF(作業員の選択!$C$37="","",VLOOKUP(作業員の選択!$C$37,基本データ!$A$11:$AN$50,28,FALSE))</f>
        <v>消防設備士甲種４級</v>
      </c>
      <c r="AC224" s="238"/>
      <c r="AD224" s="294"/>
      <c r="AE224" s="295"/>
      <c r="AF224" s="240" t="str">
        <f>IF(作業員の選択!$C$37="","",VLOOKUP(作業員の選択!$C$37,基本データ!$A$11:$AN$50,37,FALSE))</f>
        <v>受給者</v>
      </c>
      <c r="AG224" s="240" t="s">
        <v>372</v>
      </c>
      <c r="AH224" s="236"/>
    </row>
    <row r="225" spans="2:34" ht="9" customHeight="1">
      <c r="B225" s="245"/>
      <c r="C225" s="249"/>
      <c r="D225" s="250"/>
      <c r="E225" s="251"/>
      <c r="F225" s="255"/>
      <c r="G225" s="256"/>
      <c r="H225" s="258">
        <f ca="1">IF(作業員の選択!$C$37="","　　年",VLOOKUP(作業員の選択!$C$37,基本データ!$A$11:$AQ$50,43,FALSE))</f>
        <v>16</v>
      </c>
      <c r="I225" s="259"/>
      <c r="J225" s="264">
        <f ca="1">IF(作業員の選択!$C$37="","　歳",VLOOKUP(作業員の選択!$C$37,基本データ!$A$11:$AQ$50,42,FALSE))</f>
        <v>73</v>
      </c>
      <c r="K225" s="159" t="str">
        <f>IF(作業員の選択!$C$37="","",VLOOKUP(作業員の選択!$C$37,基本データ!$A$11:$AN$50,8,FALSE))</f>
        <v>同上</v>
      </c>
      <c r="L225" s="267" t="s">
        <v>43</v>
      </c>
      <c r="M225" s="268"/>
      <c r="N225" s="269">
        <f>IF(作業員の選択!$C$37="","",VLOOKUP(作業員の選択!$C$37,基本データ!$A$11:$AN$50,9,FALSE))</f>
        <v>0</v>
      </c>
      <c r="O225" s="270"/>
      <c r="P225" s="271">
        <f>IF(作業員の選択!$C$37="","",VLOOKUP(作業員の選択!$C$37,基本データ!$A$11:$AN$50,11,FALSE))</f>
        <v>152</v>
      </c>
      <c r="Q225" s="247" t="s">
        <v>68</v>
      </c>
      <c r="R225" s="274">
        <f>IF(作業員の選択!$C$37="","",VLOOKUP(作業員の選択!$C$37,基本データ!$A$11:$AN$50,12,FALSE))</f>
        <v>96</v>
      </c>
      <c r="S225" s="255"/>
      <c r="T225" s="246">
        <f>IF(作業員の選択!$C$37="","",VLOOKUP(作業員の選択!$C$37,基本データ!$A$11:$AQ$50,33,FALSE))</f>
        <v>527</v>
      </c>
      <c r="U225" s="248"/>
      <c r="V225" s="237" t="str">
        <f>IF(作業員の選択!$C$37="","",VLOOKUP(作業員の選択!$C$37,基本データ!$A$11:$AN$50,17,FALSE))</f>
        <v>ひ</v>
      </c>
      <c r="W225" s="238"/>
      <c r="X225" s="237">
        <f>IF(作業員の選択!$C$37="","",VLOOKUP(作業員の選択!$C$37,基本データ!$A$11:$AN$50,23,FALSE))</f>
        <v>127</v>
      </c>
      <c r="Y225" s="239"/>
      <c r="Z225" s="239"/>
      <c r="AA225" s="238"/>
      <c r="AB225" s="237">
        <f>IF(作業員の選択!$C$37="","",VLOOKUP(作業員の選択!$C$37,基本データ!$A$11:$AN$50,29,FALSE))</f>
        <v>427</v>
      </c>
      <c r="AC225" s="238"/>
      <c r="AD225" s="419" t="s">
        <v>66</v>
      </c>
      <c r="AE225" s="420"/>
      <c r="AF225" s="241">
        <f>IF(作業員の選択!$C$17="","",VLOOKUP(作業員の選択!$C$17,基本データ!$A$11:$AN$50,25,FALSE))</f>
        <v>207</v>
      </c>
      <c r="AG225" s="241"/>
      <c r="AH225" s="234" t="str">
        <f>IF(作業員の選択!$C$37="","",IF(VLOOKUP(作業員の選択!$C$37,基本データ!$A$11:$AO$60,41,FALSE)="有","",IF(VLOOKUP(作業員の選択!$C$37,基本データ!$A$11:$AO$60,41,FALSE)="無","○","")))</f>
        <v>○</v>
      </c>
    </row>
    <row r="226" spans="2:34" ht="9" customHeight="1">
      <c r="B226" s="109"/>
      <c r="C226" s="249"/>
      <c r="D226" s="250"/>
      <c r="E226" s="251"/>
      <c r="F226" s="110"/>
      <c r="G226" s="256"/>
      <c r="H226" s="260"/>
      <c r="I226" s="261"/>
      <c r="J226" s="265"/>
      <c r="K226" s="158"/>
      <c r="L226" s="137"/>
      <c r="M226" s="138"/>
      <c r="N226" s="141"/>
      <c r="O226" s="142"/>
      <c r="P226" s="272"/>
      <c r="Q226" s="250"/>
      <c r="R226" s="275"/>
      <c r="S226" s="110"/>
      <c r="T226" s="249"/>
      <c r="U226" s="251"/>
      <c r="V226" s="237">
        <f>IF(作業員の選択!$C$37="","",VLOOKUP(作業員の選択!$C$37,基本データ!$A$11:$AN$50,18,FALSE))</f>
        <v>27</v>
      </c>
      <c r="W226" s="238"/>
      <c r="X226" s="237">
        <f>IF(作業員の選択!$C$37="","",VLOOKUP(作業員の選択!$C$37,基本データ!$A$11:$AN$50,24,FALSE))</f>
        <v>177</v>
      </c>
      <c r="Y226" s="239"/>
      <c r="Z226" s="239"/>
      <c r="AA226" s="238"/>
      <c r="AB226" s="237">
        <f>IF(作業員の選択!$C$37="","",VLOOKUP(作業員の選択!$C$37,基本データ!$A$11:$AN$50,30,FALSE))</f>
        <v>457</v>
      </c>
      <c r="AC226" s="238"/>
      <c r="AD226" s="292"/>
      <c r="AE226" s="293"/>
      <c r="AF226" s="240" t="str">
        <f>IF(作業員の選択!$C$37="","",VLOOKUP(作業員の選択!$C$37,基本データ!$A$11:$AN$50,39,FALSE))</f>
        <v>日雇保険</v>
      </c>
      <c r="AG226" s="240">
        <f>IF(作業員の選択!$C$37="","",IF($AF$226="適用除外","－",VLOOKUP(作業員の選択!$C$37,基本データ!$A$11:$AN$50,40,FALSE)))</f>
        <v>1027</v>
      </c>
      <c r="AH226" s="235"/>
    </row>
    <row r="227" spans="2:34" ht="9" customHeight="1">
      <c r="B227" s="67"/>
      <c r="C227" s="252"/>
      <c r="D227" s="253"/>
      <c r="E227" s="254"/>
      <c r="F227" s="64"/>
      <c r="G227" s="257"/>
      <c r="H227" s="262"/>
      <c r="I227" s="263"/>
      <c r="J227" s="266"/>
      <c r="K227" s="149"/>
      <c r="L227" s="103"/>
      <c r="M227" s="104"/>
      <c r="N227" s="104"/>
      <c r="O227" s="105"/>
      <c r="P227" s="273"/>
      <c r="Q227" s="253"/>
      <c r="R227" s="276"/>
      <c r="S227" s="65"/>
      <c r="T227" s="252"/>
      <c r="U227" s="254"/>
      <c r="V227" s="429">
        <f>IF(作業員の選択!$C$37="","",VLOOKUP(作業員の選択!$C$37,基本データ!$A$11:$AN$50,19,FALSE))</f>
        <v>77</v>
      </c>
      <c r="W227" s="430"/>
      <c r="X227" s="429">
        <f>IF(作業員の選択!$C$37="","",VLOOKUP(作業員の選択!$C$37,基本データ!$A$11:$AN$50,25,FALSE))</f>
        <v>227</v>
      </c>
      <c r="Y227" s="431"/>
      <c r="Z227" s="431"/>
      <c r="AA227" s="430"/>
      <c r="AB227" s="242">
        <f>IF(作業員の選択!$C$37="","",VLOOKUP(作業員の選択!$C$37,基本データ!$A$11:$AN$50,31,FALSE))</f>
        <v>527</v>
      </c>
      <c r="AC227" s="243"/>
      <c r="AD227" s="421"/>
      <c r="AE227" s="422"/>
      <c r="AF227" s="241">
        <f>IF(作業員の選択!$C$17="","",VLOOKUP(作業員の選択!$C$17,基本データ!$A$11:$AN$50,25,FALSE))</f>
        <v>207</v>
      </c>
      <c r="AG227" s="241"/>
      <c r="AH227" s="236"/>
    </row>
    <row r="228" spans="2:34" ht="9" customHeight="1">
      <c r="B228" s="68"/>
      <c r="C228" s="283" t="str">
        <f>IF(作業員の選択!$C$38="","",VLOOKUP(作業員の選択!$C$38,基本データ!$A$11:$AN$50,2,FALSE))</f>
        <v>しらい　はちへい</v>
      </c>
      <c r="D228" s="284"/>
      <c r="E228" s="285"/>
      <c r="F228" s="66"/>
      <c r="G228" s="289"/>
      <c r="H228" s="290">
        <f>IF(作業員の選択!$C$38="","　　年　月　日",VLOOKUP(作業員の選択!$C$38,基本データ!$A$11:$AQ$50,5,FALSE))</f>
        <v>39173</v>
      </c>
      <c r="I228" s="291"/>
      <c r="J228" s="296">
        <f>IF(作業員の選択!$C$38="","　　年　月　日",VLOOKUP(作業員の選択!$C$38,基本データ!$A$11:$AQ$50,4,FALSE))</f>
        <v>15871</v>
      </c>
      <c r="K228" s="145" t="str">
        <f>IF(作業員の選択!$C$38="","",VLOOKUP(作業員の選択!$C$38,基本データ!$A$11:$AN$50,6,FALSE))</f>
        <v>長岡市越路3-8</v>
      </c>
      <c r="L228" s="267" t="s">
        <v>43</v>
      </c>
      <c r="M228" s="268"/>
      <c r="N228" s="299" t="str">
        <f>IF(作業員の選択!$C$38="","",VLOOKUP(作業員の選択!$C$38,基本データ!$A$11:$AN$50,7,FALSE))</f>
        <v>0258-11-0028</v>
      </c>
      <c r="O228" s="300"/>
      <c r="P228" s="310">
        <f>IF(作業員の選択!$C$38="","",VLOOKUP(作業員の選択!$C$38,基本データ!$A$11:$AN$50,10,FALSE))</f>
        <v>44628</v>
      </c>
      <c r="Q228" s="426"/>
      <c r="R228" s="311"/>
      <c r="S228" s="62"/>
      <c r="T228" s="310">
        <f>IF(作業員の選択!$C$38="","　　年　月　日",VLOOKUP(作業員の選択!$C$38,基本データ!$A$11:$AQ$50,32,FALSE))</f>
        <v>44648</v>
      </c>
      <c r="U228" s="311"/>
      <c r="V228" s="316" t="str">
        <f>IF(作業員の選択!$C$38="","",VLOOKUP(作業員の選択!$C$38,基本データ!$A$11:$AN$50,14,FALSE))</f>
        <v>高所作業車(10m未満)</v>
      </c>
      <c r="W228" s="317"/>
      <c r="X228" s="316" t="str">
        <f>IF(作業員の選択!$C$38="","",VLOOKUP(作業員の選択!$C$38,基本データ!$A$11:$AN$50,20,FALSE))</f>
        <v>小型移動式クレーン(5t未満)</v>
      </c>
      <c r="Y228" s="318"/>
      <c r="Z228" s="318"/>
      <c r="AA228" s="317"/>
      <c r="AB228" s="316" t="str">
        <f>IF(作業員の選択!$C$38="","",VLOOKUP(作業員の選択!$C$38,基本データ!$A$11:$AN$50,26,FALSE))</f>
        <v>第2種電気工事士</v>
      </c>
      <c r="AC228" s="317"/>
      <c r="AD228" s="290" t="s">
        <v>66</v>
      </c>
      <c r="AE228" s="291"/>
      <c r="AF228" s="240" t="str">
        <f>IF(作業員の選択!$C$38="","",VLOOKUP(作業員の選択!$C$38,基本データ!$A$11:$AN$50,35,FALSE))</f>
        <v>建設国保</v>
      </c>
      <c r="AG228" s="240">
        <f>IF(作業員の選択!$C$38="","",VLOOKUP(作業員の選択!$C$38,基本データ!$A$11:$AN$50,36,FALSE))</f>
        <v>28</v>
      </c>
      <c r="AH228" s="234" t="str">
        <f>IF(作業員の選択!$C$38="","",IF(VLOOKUP(作業員の選択!$C$38,基本データ!$A$11:$AO$60,41,FALSE)="有","○",IF(VLOOKUP(作業員の選択!$C$38,基本データ!$A$11:$AO$60,41,FALSE)="","","")))</f>
        <v/>
      </c>
    </row>
    <row r="229" spans="2:34" ht="9" customHeight="1">
      <c r="B229" s="121"/>
      <c r="C229" s="286"/>
      <c r="D229" s="287"/>
      <c r="E229" s="288"/>
      <c r="F229" s="120"/>
      <c r="G229" s="256"/>
      <c r="H229" s="292"/>
      <c r="I229" s="293"/>
      <c r="J229" s="297"/>
      <c r="K229" s="158"/>
      <c r="L229" s="137"/>
      <c r="M229" s="138"/>
      <c r="N229" s="138"/>
      <c r="O229" s="139"/>
      <c r="P229" s="312"/>
      <c r="Q229" s="403"/>
      <c r="R229" s="313"/>
      <c r="S229" s="117"/>
      <c r="T229" s="312"/>
      <c r="U229" s="313"/>
      <c r="V229" s="237" t="str">
        <f>IF(作業員の選択!$C$38="","",VLOOKUP(作業員の選択!$C$38,基本データ!$A$11:$AN$50,15,FALSE))</f>
        <v>職長訓練</v>
      </c>
      <c r="W229" s="238"/>
      <c r="X229" s="237" t="str">
        <f>IF(作業員の選択!$C$38="","",VLOOKUP(作業員の選択!$C$38,基本データ!$A$11:$AN$50,21,FALSE))</f>
        <v>玉掛作業者(1t以上)</v>
      </c>
      <c r="Y229" s="239"/>
      <c r="Z229" s="239"/>
      <c r="AA229" s="238"/>
      <c r="AB229" s="237" t="str">
        <f>IF(作業員の選択!$C$38="","",VLOOKUP(作業員の選択!$C$38,基本データ!$A$11:$AN$50,27,FALSE))</f>
        <v>有線ﾃﾚﾋﾞｼﾞｮﾝ放送技術者</v>
      </c>
      <c r="AC229" s="238"/>
      <c r="AD229" s="292"/>
      <c r="AE229" s="293"/>
      <c r="AF229" s="241">
        <f>IF(作業員の選択!$C$18="","",VLOOKUP(作業員の選択!$C$18,基本データ!$A$11:$AN$50,25,FALSE))</f>
        <v>208</v>
      </c>
      <c r="AG229" s="241">
        <f>IF(作業員の選択!$C$18="","",VLOOKUP(作業員の選択!$C$18,基本データ!$A$11:$AN$50,25,FALSE))</f>
        <v>208</v>
      </c>
      <c r="AH229" s="235"/>
    </row>
    <row r="230" spans="2:34" ht="9" customHeight="1">
      <c r="B230" s="245">
        <v>28</v>
      </c>
      <c r="C230" s="246" t="str">
        <f>IF(作業員の選択!$C$38="","",VLOOKUP(作業員の選択!$C$38,基本データ!$A$11:$AN$50,1,FALSE))</f>
        <v>白井　八平</v>
      </c>
      <c r="D230" s="247"/>
      <c r="E230" s="248"/>
      <c r="F230" s="255" t="str">
        <f>IF(作業員の選択!$C$38="","",VLOOKUP(作業員の選択!$C$38,基本データ!$A$11:$AN$50,3,FALSE))</f>
        <v>電工</v>
      </c>
      <c r="G230" s="256"/>
      <c r="H230" s="294"/>
      <c r="I230" s="295"/>
      <c r="J230" s="298"/>
      <c r="K230" s="147"/>
      <c r="L230" s="100"/>
      <c r="M230" s="101"/>
      <c r="N230" s="101"/>
      <c r="O230" s="102"/>
      <c r="P230" s="314"/>
      <c r="Q230" s="427"/>
      <c r="R230" s="315"/>
      <c r="S230" s="255" t="str">
        <f>IF(作業員の選択!$C$38="","",VLOOKUP(作業員の選択!$C$38,基本データ!$A$11:$AN$50,13,FALSE))</f>
        <v>O</v>
      </c>
      <c r="T230" s="314"/>
      <c r="U230" s="315"/>
      <c r="V230" s="237" t="str">
        <f>IF(作業員の選択!$C$38="","",VLOOKUP(作業員の選択!$C$38,基本データ!$A$11:$AN$50,16,FALSE))</f>
        <v>研削といし</v>
      </c>
      <c r="W230" s="238"/>
      <c r="X230" s="237" t="str">
        <f>IF(作業員の選択!$C$38="","",VLOOKUP(作業員の選択!$C$38,基本データ!$A$11:$AN$50,22,FALSE))</f>
        <v>高所作業車(10m以上)</v>
      </c>
      <c r="Y230" s="239"/>
      <c r="Z230" s="239"/>
      <c r="AA230" s="238"/>
      <c r="AB230" s="237" t="str">
        <f>IF(作業員の選択!$C$38="","",VLOOKUP(作業員の選択!$C$38,基本データ!$A$11:$AN$50,28,FALSE))</f>
        <v>消防設備士甲種４級</v>
      </c>
      <c r="AC230" s="238"/>
      <c r="AD230" s="294"/>
      <c r="AE230" s="295"/>
      <c r="AF230" s="240" t="str">
        <f>IF(作業員の選択!$C$38="","",VLOOKUP(作業員の選択!$C$38,基本データ!$A$11:$AN$50,37,FALSE))</f>
        <v>受給者</v>
      </c>
      <c r="AG230" s="240" t="s">
        <v>372</v>
      </c>
      <c r="AH230" s="236"/>
    </row>
    <row r="231" spans="2:34" ht="9" customHeight="1">
      <c r="B231" s="245"/>
      <c r="C231" s="249"/>
      <c r="D231" s="250"/>
      <c r="E231" s="251"/>
      <c r="F231" s="255"/>
      <c r="G231" s="256"/>
      <c r="H231" s="258">
        <f ca="1">IF(作業員の選択!$C$38="","　　年",VLOOKUP(作業員の選択!$C$38,基本データ!$A$11:$AQ$50,43,FALSE))</f>
        <v>55</v>
      </c>
      <c r="I231" s="259"/>
      <c r="J231" s="264">
        <f ca="1">IF(作業員の選択!$C$38="","　歳",VLOOKUP(作業員の選択!$C$38,基本データ!$A$11:$AQ$50,42,FALSE))</f>
        <v>80</v>
      </c>
      <c r="K231" s="159" t="str">
        <f>IF(作業員の選択!$C$38="","",VLOOKUP(作業員の選択!$C$38,基本データ!$A$11:$AN$50,8,FALSE))</f>
        <v>同上</v>
      </c>
      <c r="L231" s="267" t="s">
        <v>43</v>
      </c>
      <c r="M231" s="268"/>
      <c r="N231" s="269">
        <f>IF(作業員の選択!$C$38="","",VLOOKUP(作業員の選択!$C$38,基本データ!$A$11:$AN$50,9,FALSE))</f>
        <v>0</v>
      </c>
      <c r="O231" s="270"/>
      <c r="P231" s="271">
        <f>IF(作業員の選択!$C$38="","",VLOOKUP(作業員の選択!$C$38,基本データ!$A$11:$AN$50,11,FALSE))</f>
        <v>145</v>
      </c>
      <c r="Q231" s="247" t="s">
        <v>68</v>
      </c>
      <c r="R231" s="274">
        <f>IF(作業員の選択!$C$38="","",VLOOKUP(作業員の選択!$C$38,基本データ!$A$11:$AN$50,12,FALSE))</f>
        <v>88</v>
      </c>
      <c r="S231" s="255"/>
      <c r="T231" s="246">
        <f>IF(作業員の選択!$C$38="","",VLOOKUP(作業員の選択!$C$38,基本データ!$A$11:$AQ$50,33,FALSE))</f>
        <v>528</v>
      </c>
      <c r="U231" s="248"/>
      <c r="V231" s="237" t="str">
        <f>IF(作業員の選択!$C$38="","",VLOOKUP(作業員の選択!$C$38,基本データ!$A$11:$AN$50,17,FALSE))</f>
        <v>ふ</v>
      </c>
      <c r="W231" s="238"/>
      <c r="X231" s="237">
        <f>IF(作業員の選択!$C$38="","",VLOOKUP(作業員の選択!$C$38,基本データ!$A$11:$AN$50,23,FALSE))</f>
        <v>128</v>
      </c>
      <c r="Y231" s="239"/>
      <c r="Z231" s="239"/>
      <c r="AA231" s="238"/>
      <c r="AB231" s="237">
        <f>IF(作業員の選択!$C$38="","",VLOOKUP(作業員の選択!$C$38,基本データ!$A$11:$AN$50,29,FALSE))</f>
        <v>428</v>
      </c>
      <c r="AC231" s="238"/>
      <c r="AD231" s="419" t="s">
        <v>66</v>
      </c>
      <c r="AE231" s="420"/>
      <c r="AF231" s="241">
        <f>IF(作業員の選択!$C$18="","",VLOOKUP(作業員の選択!$C$18,基本データ!$A$11:$AN$50,25,FALSE))</f>
        <v>208</v>
      </c>
      <c r="AG231" s="241"/>
      <c r="AH231" s="234" t="str">
        <f>IF(作業員の選択!$C$38="","",IF(VLOOKUP(作業員の選択!$C$38,基本データ!$A$11:$AO$60,41,FALSE)="有","",IF(VLOOKUP(作業員の選択!$C$38,基本データ!$A$11:$AO$60,41,FALSE)="無","○","")))</f>
        <v>○</v>
      </c>
    </row>
    <row r="232" spans="2:34" ht="9" customHeight="1">
      <c r="B232" s="109"/>
      <c r="C232" s="249"/>
      <c r="D232" s="250"/>
      <c r="E232" s="251"/>
      <c r="F232" s="110"/>
      <c r="G232" s="256"/>
      <c r="H232" s="260"/>
      <c r="I232" s="261"/>
      <c r="J232" s="265"/>
      <c r="K232" s="158"/>
      <c r="L232" s="137"/>
      <c r="M232" s="138"/>
      <c r="N232" s="141"/>
      <c r="O232" s="142"/>
      <c r="P232" s="272"/>
      <c r="Q232" s="250"/>
      <c r="R232" s="275"/>
      <c r="S232" s="110"/>
      <c r="T232" s="249"/>
      <c r="U232" s="251"/>
      <c r="V232" s="237">
        <f>IF(作業員の選択!$C$38="","",VLOOKUP(作業員の選択!$C$38,基本データ!$A$11:$AN$50,18,FALSE))</f>
        <v>28</v>
      </c>
      <c r="W232" s="238"/>
      <c r="X232" s="237">
        <f>IF(作業員の選択!$C$38="","",VLOOKUP(作業員の選択!$C$38,基本データ!$A$11:$AN$50,24,FALSE))</f>
        <v>178</v>
      </c>
      <c r="Y232" s="239"/>
      <c r="Z232" s="239"/>
      <c r="AA232" s="238"/>
      <c r="AB232" s="237">
        <f>IF(作業員の選択!$C$38="","",VLOOKUP(作業員の選択!$C$38,基本データ!$A$11:$AN$50,30,FALSE))</f>
        <v>458</v>
      </c>
      <c r="AC232" s="238"/>
      <c r="AD232" s="292"/>
      <c r="AE232" s="293"/>
      <c r="AF232" s="240" t="str">
        <f>IF(作業員の選択!$C$38="","",VLOOKUP(作業員の選択!$C$38,基本データ!$A$11:$AN$50,39,FALSE))</f>
        <v>日雇保険</v>
      </c>
      <c r="AG232" s="240">
        <f>IF(作業員の選択!$C$38="","",IF($AF$232="適用除外","－",VLOOKUP(作業員の選択!$C$38,基本データ!$A$11:$AN$50,40,FALSE)))</f>
        <v>1028</v>
      </c>
      <c r="AH232" s="235"/>
    </row>
    <row r="233" spans="2:34" ht="9" customHeight="1">
      <c r="B233" s="67"/>
      <c r="C233" s="252"/>
      <c r="D233" s="253"/>
      <c r="E233" s="254"/>
      <c r="F233" s="64"/>
      <c r="G233" s="257"/>
      <c r="H233" s="262"/>
      <c r="I233" s="263"/>
      <c r="J233" s="266"/>
      <c r="K233" s="149"/>
      <c r="L233" s="103"/>
      <c r="M233" s="104"/>
      <c r="N233" s="104"/>
      <c r="O233" s="105"/>
      <c r="P233" s="273"/>
      <c r="Q233" s="253"/>
      <c r="R233" s="276"/>
      <c r="S233" s="65"/>
      <c r="T233" s="252"/>
      <c r="U233" s="254"/>
      <c r="V233" s="429">
        <f>IF(作業員の選択!$C$38="","",VLOOKUP(作業員の選択!$C$38,基本データ!$A$11:$AN$50,19,FALSE))</f>
        <v>78</v>
      </c>
      <c r="W233" s="430"/>
      <c r="X233" s="429">
        <f>IF(作業員の選択!$C$38="","",VLOOKUP(作業員の選択!$C$38,基本データ!$A$11:$AN$50,25,FALSE))</f>
        <v>228</v>
      </c>
      <c r="Y233" s="431"/>
      <c r="Z233" s="431"/>
      <c r="AA233" s="430"/>
      <c r="AB233" s="242">
        <f>IF(作業員の選択!$C$38="","",VLOOKUP(作業員の選択!$C$38,基本データ!$A$11:$AN$50,31,FALSE))</f>
        <v>528</v>
      </c>
      <c r="AC233" s="243"/>
      <c r="AD233" s="421"/>
      <c r="AE233" s="422"/>
      <c r="AF233" s="241">
        <f>IF(作業員の選択!$C$18="","",VLOOKUP(作業員の選択!$C$18,基本データ!$A$11:$AN$50,25,FALSE))</f>
        <v>208</v>
      </c>
      <c r="AG233" s="241"/>
      <c r="AH233" s="236"/>
    </row>
    <row r="234" spans="2:34" ht="9" customHeight="1">
      <c r="B234" s="68"/>
      <c r="C234" s="283" t="str">
        <f>IF(作業員の選択!$C$39="","",VLOOKUP(作業員の選択!$C$39,基本データ!$A$11:$AN$50,2,FALSE))</f>
        <v>しらい　くへい</v>
      </c>
      <c r="D234" s="284"/>
      <c r="E234" s="285"/>
      <c r="F234" s="66"/>
      <c r="G234" s="289"/>
      <c r="H234" s="290">
        <f>IF(作業員の選択!$C$39="","　　年　月　日",VLOOKUP(作業員の選択!$C$39,基本データ!$A$11:$AQ$50,5,FALSE))</f>
        <v>40138</v>
      </c>
      <c r="I234" s="291"/>
      <c r="J234" s="296">
        <f>IF(作業員の選択!$C$39="","　　年　月　日",VLOOKUP(作業員の選択!$C$39,基本データ!$A$11:$AQ$50,4,FALSE))</f>
        <v>15780</v>
      </c>
      <c r="K234" s="145" t="str">
        <f>IF(作業員の選択!$C$39="","",VLOOKUP(作業員の選択!$C$39,基本データ!$A$11:$AN$50,6,FALSE))</f>
        <v>長岡市越路3-9</v>
      </c>
      <c r="L234" s="267" t="s">
        <v>43</v>
      </c>
      <c r="M234" s="268"/>
      <c r="N234" s="299" t="str">
        <f>IF(作業員の選択!$C$39="","",VLOOKUP(作業員の選択!$C$39,基本データ!$A$11:$AN$50,7,FALSE))</f>
        <v>0258-11-0029</v>
      </c>
      <c r="O234" s="300"/>
      <c r="P234" s="310">
        <f>IF(作業員の選択!$C$39="","",VLOOKUP(作業員の選択!$C$39,基本データ!$A$11:$AN$50,10,FALSE))</f>
        <v>44629</v>
      </c>
      <c r="Q234" s="426"/>
      <c r="R234" s="311"/>
      <c r="S234" s="62"/>
      <c r="T234" s="310">
        <f>IF(作業員の選択!$C$39="","　　年　月　日",VLOOKUP(作業員の選択!$C$39,基本データ!$A$11:$AQ$50,32,FALSE))</f>
        <v>44649</v>
      </c>
      <c r="U234" s="311"/>
      <c r="V234" s="316" t="str">
        <f>IF(作業員の選択!$C$39="","",VLOOKUP(作業員の選択!$C$39,基本データ!$A$11:$AN$50,14,FALSE))</f>
        <v>高所作業車(10m未満)</v>
      </c>
      <c r="W234" s="317"/>
      <c r="X234" s="316" t="str">
        <f>IF(作業員の選択!$C$39="","",VLOOKUP(作業員の選択!$C$39,基本データ!$A$11:$AN$50,20,FALSE))</f>
        <v>高所作業車(10m以上)</v>
      </c>
      <c r="Y234" s="318"/>
      <c r="Z234" s="318"/>
      <c r="AA234" s="317"/>
      <c r="AB234" s="316" t="str">
        <f>IF(作業員の選択!$C$39="","",VLOOKUP(作業員の選択!$C$39,基本データ!$A$11:$AN$50,26,FALSE))</f>
        <v>第2種電気工事士</v>
      </c>
      <c r="AC234" s="317"/>
      <c r="AD234" s="290" t="s">
        <v>66</v>
      </c>
      <c r="AE234" s="291"/>
      <c r="AF234" s="240" t="str">
        <f>IF(作業員の選択!$C$39="","",VLOOKUP(作業員の選択!$C$39,基本データ!$A$11:$AN$50,35,FALSE))</f>
        <v>建設国保</v>
      </c>
      <c r="AG234" s="240">
        <f>IF(作業員の選択!$C$39="","",VLOOKUP(作業員の選択!$C$39,基本データ!$A$11:$AN$50,36,FALSE))</f>
        <v>29</v>
      </c>
      <c r="AH234" s="234" t="str">
        <f>IF(作業員の選択!$C$39="","",IF(VLOOKUP(作業員の選択!$C$39,基本データ!$A$11:$AO$60,41,FALSE)="有","○",IF(VLOOKUP(作業員の選択!$C$39,基本データ!$A$11:$AO$60,41,FALSE)="","","")))</f>
        <v/>
      </c>
    </row>
    <row r="235" spans="2:34" ht="9" customHeight="1">
      <c r="B235" s="121"/>
      <c r="C235" s="286"/>
      <c r="D235" s="287"/>
      <c r="E235" s="288"/>
      <c r="F235" s="120"/>
      <c r="G235" s="256"/>
      <c r="H235" s="292"/>
      <c r="I235" s="293"/>
      <c r="J235" s="297"/>
      <c r="K235" s="158"/>
      <c r="L235" s="137"/>
      <c r="M235" s="138"/>
      <c r="N235" s="138"/>
      <c r="O235" s="139"/>
      <c r="P235" s="312"/>
      <c r="Q235" s="403"/>
      <c r="R235" s="313"/>
      <c r="S235" s="117"/>
      <c r="T235" s="312"/>
      <c r="U235" s="313"/>
      <c r="V235" s="237" t="str">
        <f>IF(作業員の選択!$C$39="","",VLOOKUP(作業員の選択!$C$39,基本データ!$A$11:$AN$50,15,FALSE))</f>
        <v>職長訓練</v>
      </c>
      <c r="W235" s="238"/>
      <c r="X235" s="237" t="str">
        <f>IF(作業員の選択!$C$39="","",VLOOKUP(作業員の選択!$C$39,基本データ!$A$11:$AN$50,21,FALSE))</f>
        <v>光技術接続講習</v>
      </c>
      <c r="Y235" s="239"/>
      <c r="Z235" s="239"/>
      <c r="AA235" s="238"/>
      <c r="AB235" s="237" t="str">
        <f>IF(作業員の選択!$C$39="","",VLOOKUP(作業員の選択!$C$39,基本データ!$A$11:$AN$50,27,FALSE))</f>
        <v>有線ﾃﾚﾋﾞｼﾞｮﾝ放送技術者</v>
      </c>
      <c r="AC235" s="238"/>
      <c r="AD235" s="292"/>
      <c r="AE235" s="293"/>
      <c r="AF235" s="241">
        <f>IF(作業員の選択!$C$19="","",VLOOKUP(作業員の選択!$C$19,基本データ!$A$11:$AN$50,25,FALSE))</f>
        <v>209</v>
      </c>
      <c r="AG235" s="241">
        <f>IF(作業員の選択!$C$19="","",VLOOKUP(作業員の選択!$C$19,基本データ!$A$11:$AN$50,25,FALSE))</f>
        <v>209</v>
      </c>
      <c r="AH235" s="235"/>
    </row>
    <row r="236" spans="2:34" ht="9" customHeight="1">
      <c r="B236" s="245">
        <v>29</v>
      </c>
      <c r="C236" s="246" t="str">
        <f>IF(作業員の選択!$C$39="","",VLOOKUP(作業員の選択!$C$39,基本データ!$A$11:$AN$50,1,FALSE))</f>
        <v>白井　九平</v>
      </c>
      <c r="D236" s="247"/>
      <c r="E236" s="248"/>
      <c r="F236" s="255" t="str">
        <f>IF(作業員の選択!$C$39="","",VLOOKUP(作業員の選択!$C$39,基本データ!$A$11:$AN$50,3,FALSE))</f>
        <v>電工</v>
      </c>
      <c r="G236" s="256"/>
      <c r="H236" s="294"/>
      <c r="I236" s="295"/>
      <c r="J236" s="298"/>
      <c r="K236" s="147"/>
      <c r="L236" s="100"/>
      <c r="M236" s="101"/>
      <c r="N236" s="101"/>
      <c r="O236" s="102"/>
      <c r="P236" s="314"/>
      <c r="Q236" s="427"/>
      <c r="R236" s="315"/>
      <c r="S236" s="255" t="str">
        <f>IF(作業員の選択!$C$39="","",VLOOKUP(作業員の選択!$C$39,基本データ!$A$11:$AN$50,13,FALSE))</f>
        <v>A</v>
      </c>
      <c r="T236" s="314"/>
      <c r="U236" s="315"/>
      <c r="V236" s="237" t="str">
        <f>IF(作業員の選択!$C$39="","",VLOOKUP(作業員の選択!$C$39,基本データ!$A$11:$AN$50,16,FALSE))</f>
        <v>研削といし</v>
      </c>
      <c r="W236" s="238"/>
      <c r="X236" s="237" t="str">
        <f>IF(作業員の選択!$C$39="","",VLOOKUP(作業員の選択!$C$39,基本データ!$A$11:$AN$50,22,FALSE))</f>
        <v>第二種酸素欠乏危険作業</v>
      </c>
      <c r="Y236" s="239"/>
      <c r="Z236" s="239"/>
      <c r="AA236" s="238"/>
      <c r="AB236" s="237" t="str">
        <f>IF(作業員の選択!$C$39="","",VLOOKUP(作業員の選択!$C$39,基本データ!$A$11:$AN$50,28,FALSE))</f>
        <v>消防設備士甲種４級</v>
      </c>
      <c r="AC236" s="238"/>
      <c r="AD236" s="294"/>
      <c r="AE236" s="295"/>
      <c r="AF236" s="240" t="str">
        <f>IF(作業員の選択!$C$39="","",VLOOKUP(作業員の選択!$C$39,基本データ!$A$11:$AN$50,37,FALSE))</f>
        <v>受給者</v>
      </c>
      <c r="AG236" s="240" t="s">
        <v>372</v>
      </c>
      <c r="AH236" s="236"/>
    </row>
    <row r="237" spans="2:34" ht="9" customHeight="1">
      <c r="B237" s="245"/>
      <c r="C237" s="249"/>
      <c r="D237" s="250"/>
      <c r="E237" s="251"/>
      <c r="F237" s="255"/>
      <c r="G237" s="256"/>
      <c r="H237" s="258">
        <f ca="1">IF(作業員の選択!$C$39="","　　年",VLOOKUP(作業員の選択!$C$39,基本データ!$A$11:$AQ$50,43,FALSE))</f>
        <v>13</v>
      </c>
      <c r="I237" s="259"/>
      <c r="J237" s="264">
        <f ca="1">IF(作業員の選択!$C$39="","　歳",VLOOKUP(作業員の選択!$C$39,基本データ!$A$11:$AQ$50,42,FALSE))</f>
        <v>80</v>
      </c>
      <c r="K237" s="159" t="str">
        <f>IF(作業員の選択!$C$39="","",VLOOKUP(作業員の選択!$C$39,基本データ!$A$11:$AN$50,8,FALSE))</f>
        <v>同上</v>
      </c>
      <c r="L237" s="267" t="s">
        <v>43</v>
      </c>
      <c r="M237" s="268"/>
      <c r="N237" s="269">
        <f>IF(作業員の選択!$C$39="","",VLOOKUP(作業員の選択!$C$39,基本データ!$A$11:$AN$50,9,FALSE))</f>
        <v>0</v>
      </c>
      <c r="O237" s="270"/>
      <c r="P237" s="271">
        <f>IF(作業員の選択!$C$39="","",VLOOKUP(作業員の選択!$C$39,基本データ!$A$11:$AN$50,11,FALSE))</f>
        <v>126</v>
      </c>
      <c r="Q237" s="247" t="s">
        <v>68</v>
      </c>
      <c r="R237" s="274">
        <f>IF(作業員の選択!$C$39="","",VLOOKUP(作業員の選択!$C$39,基本データ!$A$11:$AN$50,12,FALSE))</f>
        <v>74</v>
      </c>
      <c r="S237" s="255"/>
      <c r="T237" s="246">
        <f>IF(作業員の選択!$C$39="","",VLOOKUP(作業員の選択!$C$39,基本データ!$A$11:$AQ$50,33,FALSE))</f>
        <v>529</v>
      </c>
      <c r="U237" s="248"/>
      <c r="V237" s="237" t="str">
        <f>IF(作業員の選択!$C$39="","",VLOOKUP(作業員の選択!$C$39,基本データ!$A$11:$AN$50,17,FALSE))</f>
        <v>へ</v>
      </c>
      <c r="W237" s="238"/>
      <c r="X237" s="237">
        <f>IF(作業員の選択!$C$39="","",VLOOKUP(作業員の選択!$C$39,基本データ!$A$11:$AN$50,23,FALSE))</f>
        <v>129</v>
      </c>
      <c r="Y237" s="239"/>
      <c r="Z237" s="239"/>
      <c r="AA237" s="238"/>
      <c r="AB237" s="237">
        <f>IF(作業員の選択!$C$39="","",VLOOKUP(作業員の選択!$C$39,基本データ!$A$11:$AN$50,29,FALSE))</f>
        <v>429</v>
      </c>
      <c r="AC237" s="238"/>
      <c r="AD237" s="419" t="s">
        <v>66</v>
      </c>
      <c r="AE237" s="420"/>
      <c r="AF237" s="241">
        <f>IF(作業員の選択!$C$19="","",VLOOKUP(作業員の選択!$C$19,基本データ!$A$11:$AN$50,25,FALSE))</f>
        <v>209</v>
      </c>
      <c r="AG237" s="241"/>
      <c r="AH237" s="234" t="str">
        <f>IF(作業員の選択!$C$39="","",IF(VLOOKUP(作業員の選択!$C$39,基本データ!$A$11:$AO$60,41,FALSE)="有","",IF(VLOOKUP(作業員の選択!$C$39,基本データ!$A$11:$AO$60,41,FALSE)="無","○","")))</f>
        <v>○</v>
      </c>
    </row>
    <row r="238" spans="2:34" ht="9" customHeight="1">
      <c r="B238" s="109"/>
      <c r="C238" s="249"/>
      <c r="D238" s="250"/>
      <c r="E238" s="251"/>
      <c r="F238" s="110"/>
      <c r="G238" s="256"/>
      <c r="H238" s="260"/>
      <c r="I238" s="261"/>
      <c r="J238" s="265"/>
      <c r="K238" s="158"/>
      <c r="L238" s="137"/>
      <c r="M238" s="138"/>
      <c r="N238" s="141"/>
      <c r="O238" s="142"/>
      <c r="P238" s="272"/>
      <c r="Q238" s="250"/>
      <c r="R238" s="275"/>
      <c r="S238" s="110"/>
      <c r="T238" s="249"/>
      <c r="U238" s="251"/>
      <c r="V238" s="237">
        <f>IF(作業員の選択!$C$39="","",VLOOKUP(作業員の選択!$C$39,基本データ!$A$11:$AN$50,18,FALSE))</f>
        <v>29</v>
      </c>
      <c r="W238" s="238"/>
      <c r="X238" s="237">
        <f>IF(作業員の選択!$C$39="","",VLOOKUP(作業員の選択!$C$39,基本データ!$A$11:$AN$50,24,FALSE))</f>
        <v>179</v>
      </c>
      <c r="Y238" s="239"/>
      <c r="Z238" s="239"/>
      <c r="AA238" s="238"/>
      <c r="AB238" s="237">
        <f>IF(作業員の選択!$C$39="","",VLOOKUP(作業員の選択!$C$39,基本データ!$A$11:$AN$50,30,FALSE))</f>
        <v>459</v>
      </c>
      <c r="AC238" s="238"/>
      <c r="AD238" s="292"/>
      <c r="AE238" s="293"/>
      <c r="AF238" s="240" t="str">
        <f>IF(作業員の選択!$C$39="","",VLOOKUP(作業員の選択!$C$39,基本データ!$A$11:$AN$50,39,FALSE))</f>
        <v>日雇保険</v>
      </c>
      <c r="AG238" s="240">
        <f>IF(作業員の選択!$C$39="","",IF($AF$238="適用除外","－",VLOOKUP(作業員の選択!$C$39,基本データ!$A$11:$AN$50,40,FALSE)))</f>
        <v>1029</v>
      </c>
      <c r="AH238" s="235"/>
    </row>
    <row r="239" spans="2:34" ht="9" customHeight="1">
      <c r="B239" s="67"/>
      <c r="C239" s="252"/>
      <c r="D239" s="253"/>
      <c r="E239" s="254"/>
      <c r="F239" s="64"/>
      <c r="G239" s="257"/>
      <c r="H239" s="262"/>
      <c r="I239" s="263"/>
      <c r="J239" s="266"/>
      <c r="K239" s="149"/>
      <c r="L239" s="103"/>
      <c r="M239" s="104"/>
      <c r="N239" s="104"/>
      <c r="O239" s="105"/>
      <c r="P239" s="273"/>
      <c r="Q239" s="253"/>
      <c r="R239" s="276"/>
      <c r="S239" s="65"/>
      <c r="T239" s="252"/>
      <c r="U239" s="254"/>
      <c r="V239" s="429">
        <f>IF(作業員の選択!$C$39="","",VLOOKUP(作業員の選択!$C$39,基本データ!$A$11:$AN$50,19,FALSE))</f>
        <v>79</v>
      </c>
      <c r="W239" s="430"/>
      <c r="X239" s="429">
        <f>IF(作業員の選択!$C$39="","",VLOOKUP(作業員の選択!$C$39,基本データ!$A$11:$AN$50,25,FALSE))</f>
        <v>229</v>
      </c>
      <c r="Y239" s="431"/>
      <c r="Z239" s="431"/>
      <c r="AA239" s="430"/>
      <c r="AB239" s="242">
        <f>IF(作業員の選択!$C$39="","",VLOOKUP(作業員の選択!$C$39,基本データ!$A$11:$AN$50,31,FALSE))</f>
        <v>529</v>
      </c>
      <c r="AC239" s="243"/>
      <c r="AD239" s="421"/>
      <c r="AE239" s="422"/>
      <c r="AF239" s="241">
        <f>IF(作業員の選択!$C$19="","",VLOOKUP(作業員の選択!$C$19,基本データ!$A$11:$AN$50,25,FALSE))</f>
        <v>209</v>
      </c>
      <c r="AG239" s="241"/>
      <c r="AH239" s="236"/>
    </row>
    <row r="240" spans="2:34" ht="9" customHeight="1">
      <c r="B240" s="68"/>
      <c r="C240" s="283" t="str">
        <f>IF(作業員の選択!$C$40="","",VLOOKUP(作業員の選択!$C$40,基本データ!$A$11:$AN$50,2,FALSE))</f>
        <v>しらい　じゅうへい</v>
      </c>
      <c r="D240" s="284"/>
      <c r="E240" s="285"/>
      <c r="F240" s="66"/>
      <c r="G240" s="289"/>
      <c r="H240" s="290">
        <f>IF(作業員の選択!$C$40="","　　年　月　日",VLOOKUP(作業員の選択!$C$40,基本データ!$A$11:$AQ$50,5,FALSE))</f>
        <v>40533</v>
      </c>
      <c r="I240" s="291"/>
      <c r="J240" s="296">
        <f>IF(作業員の選択!$C$40="","　　年　月　日",VLOOKUP(作業員の選択!$C$40,基本データ!$A$11:$AQ$50,4,FALSE))</f>
        <v>15456</v>
      </c>
      <c r="K240" s="145" t="str">
        <f>IF(作業員の選択!$C$40="","",VLOOKUP(作業員の選択!$C$40,基本データ!$A$11:$AN$50,6,FALSE))</f>
        <v>長岡市越路3-10</v>
      </c>
      <c r="L240" s="267" t="s">
        <v>43</v>
      </c>
      <c r="M240" s="268"/>
      <c r="N240" s="299" t="str">
        <f>IF(作業員の選択!$C$40="","",VLOOKUP(作業員の選択!$C$40,基本データ!$A$11:$AN$50,7,FALSE))</f>
        <v>0258-11-0030</v>
      </c>
      <c r="O240" s="300"/>
      <c r="P240" s="310">
        <f>IF(作業員の選択!$C$40="","",VLOOKUP(作業員の選択!$C$40,基本データ!$A$11:$AN$50,10,FALSE))</f>
        <v>44630</v>
      </c>
      <c r="Q240" s="426"/>
      <c r="R240" s="311"/>
      <c r="S240" s="62"/>
      <c r="T240" s="310">
        <f>IF(作業員の選択!$C$40="","　　年　月　日",VLOOKUP(作業員の選択!$C$40,基本データ!$A$11:$AQ$50,32,FALSE))</f>
        <v>44650</v>
      </c>
      <c r="U240" s="311"/>
      <c r="V240" s="316" t="str">
        <f>IF(作業員の選択!$C$40="","",VLOOKUP(作業員の選択!$C$40,基本データ!$A$11:$AN$50,14,FALSE))</f>
        <v>高所作業車(10m未満)</v>
      </c>
      <c r="W240" s="317"/>
      <c r="X240" s="316" t="str">
        <f>IF(作業員の選択!$C$40="","",VLOOKUP(作業員の選択!$C$40,基本データ!$A$11:$AN$50,20,FALSE))</f>
        <v>小型移動式クレーン(5t未満)</v>
      </c>
      <c r="Y240" s="318"/>
      <c r="Z240" s="318"/>
      <c r="AA240" s="317"/>
      <c r="AB240" s="316" t="str">
        <f>IF(作業員の選択!$C$40="","",VLOOKUP(作業員の選択!$C$40,基本データ!$A$11:$AN$50,26,FALSE))</f>
        <v>第2種電気工事士</v>
      </c>
      <c r="AC240" s="317"/>
      <c r="AD240" s="290" t="s">
        <v>66</v>
      </c>
      <c r="AE240" s="291"/>
      <c r="AF240" s="240" t="str">
        <f>IF(作業員の選択!$C$40="","",VLOOKUP(作業員の選択!$C$40,基本データ!$A$11:$AN$50,35,FALSE))</f>
        <v>建設国保</v>
      </c>
      <c r="AG240" s="240">
        <f>IF(作業員の選択!$C$40="","",VLOOKUP(作業員の選択!$C$40,基本データ!$A$11:$AN$50,36,FALSE))</f>
        <v>30</v>
      </c>
      <c r="AH240" s="234" t="str">
        <f>IF(作業員の選択!$C$40="","",IF(VLOOKUP(作業員の選択!$C$40,基本データ!$A$11:$AO$60,41,FALSE)="有","○",IF(VLOOKUP(作業員の選択!$C$40,基本データ!$A$11:$AO$60,41,FALSE)="","","")))</f>
        <v/>
      </c>
    </row>
    <row r="241" spans="2:34" ht="9" customHeight="1">
      <c r="B241" s="121"/>
      <c r="C241" s="286"/>
      <c r="D241" s="287"/>
      <c r="E241" s="288"/>
      <c r="F241" s="120"/>
      <c r="G241" s="256"/>
      <c r="H241" s="292"/>
      <c r="I241" s="293"/>
      <c r="J241" s="297"/>
      <c r="K241" s="158"/>
      <c r="L241" s="137"/>
      <c r="M241" s="138"/>
      <c r="N241" s="138"/>
      <c r="O241" s="139"/>
      <c r="P241" s="312"/>
      <c r="Q241" s="403"/>
      <c r="R241" s="313"/>
      <c r="S241" s="117"/>
      <c r="T241" s="312"/>
      <c r="U241" s="313"/>
      <c r="V241" s="237" t="str">
        <f>IF(作業員の選択!$C$40="","",VLOOKUP(作業員の選択!$C$40,基本データ!$A$11:$AN$50,15,FALSE))</f>
        <v>職長訓練</v>
      </c>
      <c r="W241" s="238"/>
      <c r="X241" s="237" t="str">
        <f>IF(作業員の選択!$C$40="","",VLOOKUP(作業員の選択!$C$40,基本データ!$A$11:$AN$50,21,FALSE))</f>
        <v>玉掛作業者(1t以上)</v>
      </c>
      <c r="Y241" s="239"/>
      <c r="Z241" s="239"/>
      <c r="AA241" s="238"/>
      <c r="AB241" s="237" t="str">
        <f>IF(作業員の選択!$C$40="","",VLOOKUP(作業員の選択!$C$40,基本データ!$A$11:$AN$50,27,FALSE))</f>
        <v>有線ﾃﾚﾋﾞｼﾞｮﾝ放送技術者</v>
      </c>
      <c r="AC241" s="238"/>
      <c r="AD241" s="292"/>
      <c r="AE241" s="293"/>
      <c r="AF241" s="241">
        <f>IF(作業員の選択!$C$20="","",VLOOKUP(作業員の選択!$C$20,基本データ!$A$11:$AN$50,25,FALSE))</f>
        <v>210</v>
      </c>
      <c r="AG241" s="241">
        <f>IF(作業員の選択!$C$20="","",VLOOKUP(作業員の選択!$C$20,基本データ!$A$11:$AN$50,25,FALSE))</f>
        <v>210</v>
      </c>
      <c r="AH241" s="235"/>
    </row>
    <row r="242" spans="2:34" ht="9" customHeight="1">
      <c r="B242" s="245">
        <v>30</v>
      </c>
      <c r="C242" s="246" t="str">
        <f>IF(作業員の選択!$C$40="","",VLOOKUP(作業員の選択!$C$40,基本データ!$A$11:$AN$50,1,FALSE))</f>
        <v>白井　十平</v>
      </c>
      <c r="D242" s="247"/>
      <c r="E242" s="248"/>
      <c r="F242" s="255" t="str">
        <f>IF(作業員の選択!$C$40="","",VLOOKUP(作業員の選択!$C$40,基本データ!$A$11:$AN$50,3,FALSE))</f>
        <v>電工</v>
      </c>
      <c r="G242" s="256"/>
      <c r="H242" s="294"/>
      <c r="I242" s="295"/>
      <c r="J242" s="298"/>
      <c r="K242" s="147"/>
      <c r="L242" s="100"/>
      <c r="M242" s="101"/>
      <c r="N242" s="101"/>
      <c r="O242" s="102"/>
      <c r="P242" s="314"/>
      <c r="Q242" s="427"/>
      <c r="R242" s="315"/>
      <c r="S242" s="255" t="str">
        <f>IF(作業員の選択!$C$40="","",VLOOKUP(作業員の選択!$C$40,基本データ!$A$11:$AN$50,13,FALSE))</f>
        <v>B</v>
      </c>
      <c r="T242" s="314"/>
      <c r="U242" s="315"/>
      <c r="V242" s="237" t="str">
        <f>IF(作業員の選択!$C$40="","",VLOOKUP(作業員の選択!$C$40,基本データ!$A$11:$AN$50,16,FALSE))</f>
        <v>研削といし</v>
      </c>
      <c r="W242" s="238"/>
      <c r="X242" s="237" t="str">
        <f>IF(作業員の選択!$C$40="","",VLOOKUP(作業員の選択!$C$40,基本データ!$A$11:$AN$50,22,FALSE))</f>
        <v>高所作業車(10m以上)</v>
      </c>
      <c r="Y242" s="239"/>
      <c r="Z242" s="239"/>
      <c r="AA242" s="238"/>
      <c r="AB242" s="237" t="str">
        <f>IF(作業員の選択!$C$40="","",VLOOKUP(作業員の選択!$C$40,基本データ!$A$11:$AN$50,28,FALSE))</f>
        <v>消防設備士甲種４級</v>
      </c>
      <c r="AC242" s="238"/>
      <c r="AD242" s="294"/>
      <c r="AE242" s="295"/>
      <c r="AF242" s="240" t="str">
        <f>IF(作業員の選択!$C$40="","",VLOOKUP(作業員の選択!$C$40,基本データ!$A$11:$AN$50,37,FALSE))</f>
        <v>受給者</v>
      </c>
      <c r="AG242" s="240" t="s">
        <v>372</v>
      </c>
      <c r="AH242" s="236"/>
    </row>
    <row r="243" spans="2:34" ht="9" customHeight="1">
      <c r="B243" s="245"/>
      <c r="C243" s="249"/>
      <c r="D243" s="250"/>
      <c r="E243" s="251"/>
      <c r="F243" s="255"/>
      <c r="G243" s="256"/>
      <c r="H243" s="258">
        <f ca="1">IF(作業員の選択!$C$40="","　　年",VLOOKUP(作業員の選択!$C$40,基本データ!$A$11:$AQ$50,43,FALSE))</f>
        <v>12</v>
      </c>
      <c r="I243" s="259"/>
      <c r="J243" s="264">
        <f ca="1">IF(作業員の選択!$C$40="","　歳",VLOOKUP(作業員の選択!$C$40,基本データ!$A$11:$AQ$50,42,FALSE))</f>
        <v>81</v>
      </c>
      <c r="K243" s="159" t="str">
        <f>IF(作業員の選択!$C$40="","",VLOOKUP(作業員の選択!$C$40,基本データ!$A$11:$AN$50,8,FALSE))</f>
        <v>同上</v>
      </c>
      <c r="L243" s="267" t="s">
        <v>43</v>
      </c>
      <c r="M243" s="268"/>
      <c r="N243" s="269">
        <f>IF(作業員の選択!$C$40="","",VLOOKUP(作業員の選択!$C$40,基本データ!$A$11:$AN$50,9,FALSE))</f>
        <v>0</v>
      </c>
      <c r="O243" s="270"/>
      <c r="P243" s="271">
        <f>IF(作業員の選択!$C$40="","",VLOOKUP(作業員の選択!$C$40,基本データ!$A$11:$AN$50,11,FALSE))</f>
        <v>120</v>
      </c>
      <c r="Q243" s="247" t="s">
        <v>68</v>
      </c>
      <c r="R243" s="274">
        <f>IF(作業員の選択!$C$40="","",VLOOKUP(作業員の選択!$C$40,基本データ!$A$11:$AN$50,12,FALSE))</f>
        <v>70</v>
      </c>
      <c r="S243" s="255"/>
      <c r="T243" s="246">
        <f>IF(作業員の選択!$C$40="","",VLOOKUP(作業員の選択!$C$40,基本データ!$A$11:$AQ$50,33,FALSE))</f>
        <v>530</v>
      </c>
      <c r="U243" s="248"/>
      <c r="V243" s="237" t="str">
        <f>IF(作業員の選択!$C$40="","",VLOOKUP(作業員の選択!$C$40,基本データ!$A$11:$AN$50,17,FALSE))</f>
        <v>ほ</v>
      </c>
      <c r="W243" s="238"/>
      <c r="X243" s="237">
        <f>IF(作業員の選択!$C$40="","",VLOOKUP(作業員の選択!$C$40,基本データ!$A$11:$AN$50,23,FALSE))</f>
        <v>130</v>
      </c>
      <c r="Y243" s="239"/>
      <c r="Z243" s="239"/>
      <c r="AA243" s="238"/>
      <c r="AB243" s="237">
        <f>IF(作業員の選択!$C$40="","",VLOOKUP(作業員の選択!$C$40,基本データ!$A$11:$AN$50,29,FALSE))</f>
        <v>430</v>
      </c>
      <c r="AC243" s="238"/>
      <c r="AD243" s="419" t="s">
        <v>66</v>
      </c>
      <c r="AE243" s="420"/>
      <c r="AF243" s="241">
        <f>IF(作業員の選択!$C$20="","",VLOOKUP(作業員の選択!$C$20,基本データ!$A$11:$AN$50,25,FALSE))</f>
        <v>210</v>
      </c>
      <c r="AG243" s="241"/>
      <c r="AH243" s="234" t="str">
        <f>IF(作業員の選択!$C$40="","",IF(VLOOKUP(作業員の選択!$C$40,基本データ!$A$11:$AO$60,41,FALSE)="有","",IF(VLOOKUP(作業員の選択!$C$40,基本データ!$A$11:$AO$60,41,FALSE)="無","○","")))</f>
        <v>○</v>
      </c>
    </row>
    <row r="244" spans="2:34" ht="9" customHeight="1">
      <c r="B244" s="109"/>
      <c r="C244" s="249"/>
      <c r="D244" s="250"/>
      <c r="E244" s="251"/>
      <c r="F244" s="110"/>
      <c r="G244" s="256"/>
      <c r="H244" s="260"/>
      <c r="I244" s="261"/>
      <c r="J244" s="265"/>
      <c r="K244" s="158"/>
      <c r="L244" s="137"/>
      <c r="M244" s="138"/>
      <c r="N244" s="141"/>
      <c r="O244" s="142"/>
      <c r="P244" s="272"/>
      <c r="Q244" s="250"/>
      <c r="R244" s="275"/>
      <c r="S244" s="110"/>
      <c r="T244" s="249"/>
      <c r="U244" s="251"/>
      <c r="V244" s="237">
        <f>IF(作業員の選択!$C$40="","",VLOOKUP(作業員の選択!$C$40,基本データ!$A$11:$AN$50,18,FALSE))</f>
        <v>30</v>
      </c>
      <c r="W244" s="238"/>
      <c r="X244" s="237">
        <f>IF(作業員の選択!$C$40="","",VLOOKUP(作業員の選択!$C$40,基本データ!$A$11:$AN$50,24,FALSE))</f>
        <v>180</v>
      </c>
      <c r="Y244" s="239"/>
      <c r="Z244" s="239"/>
      <c r="AA244" s="238"/>
      <c r="AB244" s="237">
        <f>IF(作業員の選択!$C$40="","",VLOOKUP(作業員の選択!$C$40,基本データ!$A$11:$AN$50,30,FALSE))</f>
        <v>460</v>
      </c>
      <c r="AC244" s="238"/>
      <c r="AD244" s="292"/>
      <c r="AE244" s="293"/>
      <c r="AF244" s="240" t="str">
        <f>IF(作業員の選択!$C$40="","",VLOOKUP(作業員の選択!$C$40,基本データ!$A$11:$AN$50,39,FALSE))</f>
        <v>日雇保険</v>
      </c>
      <c r="AG244" s="240">
        <f>IF(作業員の選択!$C$40="","",IF($AF$244="適用除外","－",VLOOKUP(作業員の選択!$C$40,基本データ!$A$11:$AN$50,40,FALSE)))</f>
        <v>1030</v>
      </c>
      <c r="AH244" s="235"/>
    </row>
    <row r="245" spans="2:34" ht="9" customHeight="1">
      <c r="B245" s="67"/>
      <c r="C245" s="252"/>
      <c r="D245" s="253"/>
      <c r="E245" s="254"/>
      <c r="F245" s="64"/>
      <c r="G245" s="257"/>
      <c r="H245" s="262"/>
      <c r="I245" s="263"/>
      <c r="J245" s="266"/>
      <c r="K245" s="149"/>
      <c r="L245" s="103"/>
      <c r="M245" s="104"/>
      <c r="N245" s="104"/>
      <c r="O245" s="105"/>
      <c r="P245" s="273"/>
      <c r="Q245" s="253"/>
      <c r="R245" s="276"/>
      <c r="S245" s="65"/>
      <c r="T245" s="252"/>
      <c r="U245" s="254"/>
      <c r="V245" s="429">
        <f>IF(作業員の選択!$C$40="","",VLOOKUP(作業員の選択!$C$40,基本データ!$A$11:$AN$50,19,FALSE))</f>
        <v>80</v>
      </c>
      <c r="W245" s="430"/>
      <c r="X245" s="429">
        <f>IF(作業員の選択!$C$40="","",VLOOKUP(作業員の選択!$C$40,基本データ!$A$11:$AN$50,25,FALSE))</f>
        <v>230</v>
      </c>
      <c r="Y245" s="431"/>
      <c r="Z245" s="431"/>
      <c r="AA245" s="430"/>
      <c r="AB245" s="242">
        <f>IF(作業員の選択!$C$40="","",VLOOKUP(作業員の選択!$C$40,基本データ!$A$11:$AN$50,31,FALSE))</f>
        <v>530</v>
      </c>
      <c r="AC245" s="243"/>
      <c r="AD245" s="421"/>
      <c r="AE245" s="422"/>
      <c r="AF245" s="241">
        <f>IF(作業員の選択!$C$20="","",VLOOKUP(作業員の選択!$C$20,基本データ!$A$11:$AN$50,25,FALSE))</f>
        <v>210</v>
      </c>
      <c r="AG245" s="241"/>
      <c r="AH245" s="236"/>
    </row>
    <row r="246" spans="2:34">
      <c r="B246" s="107" t="s">
        <v>69</v>
      </c>
      <c r="C246" s="107" t="s">
        <v>70</v>
      </c>
      <c r="D246" s="69"/>
      <c r="E246" s="69"/>
      <c r="F246" s="69"/>
      <c r="G246" s="69"/>
      <c r="H246" s="69"/>
      <c r="I246" s="69"/>
      <c r="J246" s="69"/>
      <c r="K246" s="69"/>
      <c r="L246" s="69"/>
      <c r="M246" s="69"/>
      <c r="N246" s="69"/>
      <c r="O246" s="69"/>
      <c r="P246" s="69"/>
      <c r="Q246" s="69"/>
      <c r="R246" s="107" t="s">
        <v>71</v>
      </c>
      <c r="S246" s="69"/>
      <c r="T246" s="69"/>
      <c r="U246" s="69"/>
      <c r="V246" s="69"/>
      <c r="W246" s="69"/>
      <c r="X246" s="69"/>
      <c r="Y246" s="69"/>
      <c r="Z246" s="69"/>
      <c r="AA246" s="69"/>
      <c r="AB246" s="69"/>
      <c r="AC246" s="69"/>
      <c r="AD246" s="69"/>
      <c r="AE246" s="69"/>
    </row>
    <row r="247" spans="2:34">
      <c r="B247" s="69"/>
      <c r="C247" s="107" t="s">
        <v>72</v>
      </c>
      <c r="D247" s="69"/>
      <c r="E247" s="69"/>
      <c r="F247" s="69"/>
      <c r="G247" s="69"/>
      <c r="H247" s="69"/>
      <c r="I247" s="69"/>
      <c r="J247" s="69"/>
      <c r="K247" s="69"/>
      <c r="L247" s="69"/>
      <c r="M247" s="69"/>
      <c r="N247" s="69"/>
      <c r="O247" s="69"/>
      <c r="P247" s="69"/>
      <c r="Q247" s="69"/>
      <c r="R247" s="107" t="s">
        <v>73</v>
      </c>
      <c r="S247" s="69"/>
      <c r="T247" s="69"/>
      <c r="U247" s="69"/>
      <c r="V247" s="69"/>
      <c r="W247" s="69"/>
      <c r="X247" s="69"/>
      <c r="Y247" s="69"/>
      <c r="Z247" s="69"/>
      <c r="AA247" s="69"/>
      <c r="AB247" s="69"/>
      <c r="AC247" s="69"/>
      <c r="AD247" s="69"/>
      <c r="AE247" s="69"/>
    </row>
    <row r="248" spans="2:34">
      <c r="B248" s="69"/>
      <c r="C248" s="107" t="s">
        <v>74</v>
      </c>
      <c r="D248" s="69"/>
      <c r="E248" s="69"/>
      <c r="F248" s="69"/>
      <c r="G248" s="69"/>
      <c r="H248" s="69"/>
      <c r="I248" s="69"/>
      <c r="J248" s="69"/>
      <c r="K248" s="69"/>
      <c r="L248" s="69"/>
      <c r="M248" s="69"/>
      <c r="N248" s="69"/>
      <c r="O248" s="69"/>
      <c r="P248" s="69"/>
      <c r="Q248" s="69"/>
      <c r="R248" s="107" t="s">
        <v>75</v>
      </c>
      <c r="S248" s="69"/>
      <c r="T248" s="69"/>
      <c r="U248" s="69"/>
      <c r="V248" s="69"/>
      <c r="W248" s="69"/>
      <c r="X248" s="69"/>
      <c r="Y248" s="69"/>
      <c r="Z248" s="69"/>
      <c r="AA248" s="69"/>
      <c r="AB248" s="69"/>
      <c r="AC248" s="69"/>
      <c r="AD248" s="69"/>
      <c r="AE248" s="69"/>
    </row>
    <row r="249" spans="2:34">
      <c r="B249" s="69"/>
      <c r="C249" s="70" t="s">
        <v>76</v>
      </c>
      <c r="D249" s="48"/>
      <c r="E249" s="48"/>
      <c r="F249" s="48"/>
      <c r="G249" s="48"/>
      <c r="H249" s="48"/>
      <c r="I249" s="48"/>
      <c r="J249" s="48"/>
      <c r="K249" s="48"/>
      <c r="L249" s="48"/>
      <c r="M249" s="48"/>
      <c r="N249" s="48"/>
      <c r="O249" s="69"/>
      <c r="P249" s="69"/>
      <c r="Q249" s="69"/>
      <c r="R249" s="107" t="s">
        <v>355</v>
      </c>
      <c r="S249" s="69"/>
      <c r="T249" s="69"/>
      <c r="U249" s="69"/>
      <c r="V249" s="69"/>
      <c r="W249" s="69"/>
      <c r="X249" s="69"/>
      <c r="Y249" s="69"/>
      <c r="Z249" s="69"/>
      <c r="AA249" s="69"/>
      <c r="AB249" s="69"/>
      <c r="AC249" s="69"/>
      <c r="AD249" s="69"/>
      <c r="AE249" s="69"/>
    </row>
    <row r="250" spans="2:34">
      <c r="B250" s="69"/>
      <c r="C250" s="70"/>
      <c r="D250" s="48"/>
      <c r="E250" s="48"/>
      <c r="F250" s="48"/>
      <c r="G250" s="48"/>
      <c r="H250" s="48"/>
      <c r="I250" s="48"/>
      <c r="J250" s="48"/>
      <c r="K250" s="48"/>
      <c r="L250" s="48"/>
      <c r="M250" s="48"/>
      <c r="N250" s="48"/>
      <c r="O250" s="69"/>
      <c r="P250" s="69"/>
      <c r="Q250" s="69"/>
      <c r="R250" s="107" t="s">
        <v>356</v>
      </c>
      <c r="S250" s="69"/>
      <c r="T250" s="69"/>
      <c r="U250" s="69"/>
      <c r="V250" s="69"/>
      <c r="W250" s="69"/>
      <c r="X250" s="69"/>
      <c r="Y250" s="69"/>
      <c r="Z250" s="69"/>
      <c r="AA250" s="69"/>
      <c r="AB250" s="69"/>
      <c r="AC250" s="69"/>
      <c r="AD250" s="69"/>
      <c r="AE250" s="69"/>
    </row>
    <row r="251" spans="2:34">
      <c r="B251" s="69"/>
      <c r="C251" s="70"/>
      <c r="D251" s="48"/>
      <c r="E251" s="48"/>
      <c r="F251" s="48"/>
      <c r="G251" s="48"/>
      <c r="H251" s="48"/>
      <c r="I251" s="48"/>
      <c r="J251" s="48"/>
      <c r="K251" s="48"/>
      <c r="L251" s="48"/>
      <c r="M251" s="48"/>
      <c r="N251" s="48"/>
      <c r="O251" s="69"/>
      <c r="P251" s="69"/>
      <c r="Q251" s="69"/>
      <c r="R251" s="107" t="s">
        <v>357</v>
      </c>
      <c r="S251" s="69"/>
      <c r="T251" s="69"/>
      <c r="U251" s="69"/>
      <c r="V251" s="69"/>
      <c r="W251" s="69"/>
      <c r="X251" s="69"/>
      <c r="Y251" s="69"/>
      <c r="Z251" s="69"/>
      <c r="AA251" s="69"/>
      <c r="AB251" s="69"/>
      <c r="AC251" s="69"/>
      <c r="AD251" s="69"/>
      <c r="AE251" s="69"/>
    </row>
    <row r="252" spans="2:34">
      <c r="B252" s="69"/>
      <c r="C252" s="70"/>
      <c r="D252" s="48"/>
      <c r="E252" s="48"/>
      <c r="F252" s="48"/>
      <c r="G252" s="48"/>
      <c r="H252" s="48"/>
      <c r="I252" s="48"/>
      <c r="J252" s="48"/>
      <c r="K252" s="48"/>
      <c r="L252" s="48"/>
      <c r="M252" s="48"/>
      <c r="N252" s="48"/>
      <c r="O252" s="69"/>
      <c r="P252" s="69"/>
      <c r="Q252" s="69"/>
      <c r="R252" s="107" t="s">
        <v>358</v>
      </c>
      <c r="S252" s="69"/>
      <c r="T252" s="69"/>
      <c r="U252" s="69"/>
      <c r="V252" s="69"/>
      <c r="W252" s="69"/>
      <c r="X252" s="69"/>
      <c r="Y252" s="69"/>
      <c r="Z252" s="69"/>
      <c r="AA252" s="69"/>
      <c r="AB252" s="69"/>
      <c r="AC252" s="69"/>
      <c r="AD252" s="69"/>
      <c r="AE252" s="69"/>
    </row>
    <row r="253" spans="2:34">
      <c r="B253" s="69"/>
      <c r="C253" s="70"/>
      <c r="D253" s="48"/>
      <c r="E253" s="48"/>
      <c r="F253" s="48"/>
      <c r="G253" s="48"/>
      <c r="H253" s="48"/>
      <c r="I253" s="48"/>
      <c r="J253" s="48"/>
      <c r="K253" s="48"/>
      <c r="L253" s="48"/>
      <c r="M253" s="48"/>
      <c r="N253" s="48"/>
      <c r="O253" s="69"/>
      <c r="P253" s="69"/>
      <c r="Q253" s="69"/>
      <c r="R253" s="107" t="s">
        <v>359</v>
      </c>
      <c r="S253" s="69"/>
      <c r="T253" s="69"/>
      <c r="U253" s="69"/>
      <c r="V253" s="69"/>
      <c r="W253" s="69"/>
      <c r="X253" s="69"/>
      <c r="Y253" s="69"/>
      <c r="Z253" s="69"/>
      <c r="AA253" s="69"/>
      <c r="AB253" s="69"/>
      <c r="AC253" s="69"/>
      <c r="AD253" s="69"/>
      <c r="AE253" s="69"/>
    </row>
    <row r="254" spans="2:34">
      <c r="B254" s="69"/>
      <c r="C254" s="70"/>
      <c r="D254" s="48"/>
      <c r="E254" s="48"/>
      <c r="F254" s="48"/>
      <c r="G254" s="48"/>
      <c r="H254" s="48"/>
      <c r="I254" s="48"/>
      <c r="J254" s="48"/>
      <c r="K254" s="48"/>
      <c r="L254" s="48"/>
      <c r="M254" s="48"/>
      <c r="N254" s="48"/>
      <c r="O254" s="69"/>
      <c r="P254" s="69"/>
      <c r="Q254" s="69"/>
      <c r="R254" s="107" t="s">
        <v>360</v>
      </c>
      <c r="S254" s="69"/>
      <c r="T254" s="69"/>
      <c r="U254" s="69"/>
      <c r="V254" s="69"/>
      <c r="W254" s="69"/>
      <c r="X254" s="69"/>
      <c r="Y254" s="69"/>
      <c r="Z254" s="69"/>
      <c r="AA254" s="69"/>
      <c r="AB254" s="69"/>
      <c r="AC254" s="69"/>
      <c r="AD254" s="69"/>
      <c r="AE254" s="69"/>
    </row>
    <row r="255" spans="2:34">
      <c r="B255" s="69"/>
      <c r="C255" s="70"/>
      <c r="D255" s="48"/>
      <c r="E255" s="48"/>
      <c r="F255" s="48"/>
      <c r="G255" s="48"/>
      <c r="H255" s="48"/>
      <c r="I255" s="48"/>
      <c r="J255" s="48"/>
      <c r="K255" s="48"/>
      <c r="L255" s="48"/>
      <c r="M255" s="48"/>
      <c r="N255" s="48"/>
      <c r="O255" s="69"/>
      <c r="P255" s="69"/>
      <c r="Q255" s="69"/>
      <c r="R255" s="107" t="s">
        <v>361</v>
      </c>
      <c r="S255" s="69"/>
      <c r="T255" s="69"/>
      <c r="U255" s="69"/>
      <c r="V255" s="69"/>
      <c r="W255" s="69"/>
      <c r="X255" s="69"/>
      <c r="Y255" s="69"/>
      <c r="Z255" s="69"/>
      <c r="AA255" s="69"/>
      <c r="AB255" s="69"/>
      <c r="AC255" s="69"/>
      <c r="AD255" s="69"/>
      <c r="AE255" s="69"/>
    </row>
    <row r="256" spans="2:34">
      <c r="B256" s="69"/>
      <c r="C256" s="48"/>
      <c r="D256" s="48"/>
      <c r="E256" s="48"/>
      <c r="F256" s="48"/>
      <c r="G256" s="48"/>
      <c r="H256" s="48"/>
      <c r="I256" s="48"/>
      <c r="J256" s="48"/>
      <c r="K256" s="48"/>
      <c r="L256" s="48"/>
      <c r="M256" s="48"/>
      <c r="N256" s="48"/>
      <c r="O256" s="69"/>
      <c r="P256" s="69"/>
      <c r="Q256" s="69"/>
      <c r="R256" s="107" t="s">
        <v>362</v>
      </c>
      <c r="S256" s="69"/>
      <c r="T256" s="69"/>
      <c r="U256" s="69"/>
      <c r="V256" s="69"/>
      <c r="W256" s="69"/>
      <c r="X256" s="69"/>
      <c r="Y256" s="69"/>
      <c r="Z256" s="69"/>
      <c r="AA256" s="69"/>
      <c r="AB256" s="69"/>
      <c r="AC256" s="69"/>
      <c r="AD256" s="69"/>
      <c r="AE256" s="69"/>
    </row>
    <row r="259" spans="1:34" ht="18.75" customHeight="1"/>
    <row r="260" spans="1:34" ht="13.5" customHeight="1">
      <c r="A260" s="395" t="s">
        <v>24</v>
      </c>
      <c r="B260" s="396"/>
      <c r="C260" s="396"/>
      <c r="D260" s="397"/>
      <c r="E260" s="39"/>
      <c r="F260" s="39"/>
      <c r="G260" s="39"/>
      <c r="J260" s="398" t="s">
        <v>26</v>
      </c>
      <c r="K260" s="399"/>
      <c r="L260" s="399"/>
      <c r="M260" s="399"/>
      <c r="N260" s="399"/>
      <c r="R260" s="39"/>
      <c r="S260" s="39"/>
      <c r="T260" s="39"/>
      <c r="U260" s="39"/>
      <c r="V260" s="39"/>
      <c r="W260" s="39"/>
      <c r="X260" s="39"/>
      <c r="Y260" s="39"/>
      <c r="Z260" s="39"/>
      <c r="AA260" s="39"/>
      <c r="AB260" s="39"/>
      <c r="AC260" s="39"/>
      <c r="AD260" s="39"/>
      <c r="AE260" s="39"/>
    </row>
    <row r="261" spans="1:34">
      <c r="B261" s="39"/>
      <c r="C261" s="39"/>
      <c r="D261" s="39"/>
      <c r="E261" s="39"/>
      <c r="F261" s="39"/>
      <c r="G261" s="39"/>
      <c r="J261" s="399"/>
      <c r="K261" s="399"/>
      <c r="L261" s="399"/>
      <c r="M261" s="399"/>
      <c r="N261" s="399"/>
      <c r="R261" s="39"/>
      <c r="S261" s="39"/>
      <c r="T261" s="39"/>
      <c r="U261" s="39"/>
      <c r="V261" s="122"/>
      <c r="W261" s="122"/>
      <c r="X261" s="39"/>
      <c r="Y261" s="356" t="s">
        <v>27</v>
      </c>
      <c r="Z261" s="357"/>
      <c r="AA261" s="129"/>
      <c r="AB261" s="130"/>
      <c r="AC261" s="40"/>
      <c r="AD261" s="40"/>
      <c r="AE261" s="41"/>
    </row>
    <row r="262" spans="1:34">
      <c r="B262" s="39"/>
      <c r="C262" s="39"/>
      <c r="D262" s="400" t="str">
        <f>作業員の選択!$G$12</f>
        <v>越路中学校電気設備工事</v>
      </c>
      <c r="E262" s="401"/>
      <c r="F262" s="401"/>
      <c r="G262" s="401"/>
      <c r="H262" s="401"/>
      <c r="I262" s="401"/>
      <c r="J262" s="108" t="s">
        <v>389</v>
      </c>
      <c r="K262" s="403">
        <f ca="1">IF(作業員の選択!$G$17="",TODAY(),作業員の選択!$G$17)</f>
        <v>45056</v>
      </c>
      <c r="L262" s="403"/>
      <c r="M262" s="403"/>
      <c r="N262" s="39" t="s">
        <v>390</v>
      </c>
      <c r="O262" s="39"/>
      <c r="P262" s="39"/>
      <c r="V262" s="122"/>
      <c r="W262" s="122"/>
      <c r="X262" s="39"/>
      <c r="Y262" s="390" t="s">
        <v>28</v>
      </c>
      <c r="Z262" s="392"/>
      <c r="AA262" s="55"/>
      <c r="AB262" s="56"/>
      <c r="AC262" s="42"/>
      <c r="AD262" s="42"/>
      <c r="AE262" s="43"/>
    </row>
    <row r="263" spans="1:34" ht="13.5" customHeight="1">
      <c r="A263" s="404" t="s">
        <v>17</v>
      </c>
      <c r="B263" s="404"/>
      <c r="C263" s="404"/>
      <c r="D263" s="402"/>
      <c r="E263" s="402"/>
      <c r="F263" s="402"/>
      <c r="G263" s="402"/>
      <c r="H263" s="402"/>
      <c r="I263" s="402"/>
      <c r="J263" s="44"/>
      <c r="K263" s="405"/>
      <c r="L263" s="405"/>
      <c r="M263" s="405"/>
      <c r="N263" s="39"/>
      <c r="O263" s="39"/>
      <c r="P263" s="39"/>
      <c r="V263" s="39"/>
      <c r="W263" s="39"/>
      <c r="X263" s="39"/>
      <c r="Y263" s="39"/>
      <c r="Z263" s="39"/>
      <c r="AA263" s="39"/>
      <c r="AB263" s="39"/>
      <c r="AC263" s="39"/>
      <c r="AD263" s="39"/>
      <c r="AE263" s="39"/>
      <c r="AF263" s="406" t="str">
        <f>IF(作業員の選択!$G$20="","令和  年  月  日",作業員の選択!$G$20)</f>
        <v>令和  年  月  日</v>
      </c>
      <c r="AG263" s="406"/>
      <c r="AH263" s="406"/>
    </row>
    <row r="264" spans="1:34">
      <c r="B264" s="39"/>
      <c r="C264" s="39"/>
      <c r="D264" s="407" t="str">
        <f>作業員の選択!$G$15</f>
        <v>白井　太郎</v>
      </c>
      <c r="E264" s="407"/>
      <c r="F264" s="407"/>
      <c r="G264" s="409" t="s">
        <v>29</v>
      </c>
      <c r="H264" s="45"/>
      <c r="I264" s="122"/>
      <c r="J264" s="39"/>
      <c r="K264" s="39"/>
      <c r="L264" s="39"/>
      <c r="M264" s="39"/>
      <c r="N264" s="39"/>
      <c r="O264" s="411" t="s">
        <v>32</v>
      </c>
      <c r="P264" s="411"/>
      <c r="Q264" s="412" t="str">
        <f>作業員の選択!$G$23</f>
        <v>大手ゼネコン株式会社</v>
      </c>
      <c r="R264" s="412"/>
      <c r="S264" s="412"/>
      <c r="T264" s="412"/>
      <c r="U264" s="412"/>
      <c r="V264" s="39"/>
      <c r="W264" s="39"/>
      <c r="X264" s="39"/>
      <c r="Y264" s="39"/>
      <c r="Z264" s="39"/>
      <c r="AB264" s="108" t="s">
        <v>15</v>
      </c>
      <c r="AC264" s="47" t="str">
        <f>作業員の選択!$E$26</f>
        <v>二</v>
      </c>
      <c r="AD264" s="46" t="s">
        <v>163</v>
      </c>
      <c r="AE264" s="412" t="str">
        <f>作業員の選択!$G$26</f>
        <v>シライ電設株式会社</v>
      </c>
      <c r="AF264" s="412"/>
      <c r="AG264" s="412"/>
    </row>
    <row r="265" spans="1:34" ht="13.5" customHeight="1">
      <c r="A265" s="404" t="s">
        <v>30</v>
      </c>
      <c r="B265" s="404"/>
      <c r="C265" s="404"/>
      <c r="D265" s="408"/>
      <c r="E265" s="408"/>
      <c r="F265" s="408"/>
      <c r="G265" s="410"/>
      <c r="H265" s="122"/>
      <c r="I265" s="136" t="s">
        <v>31</v>
      </c>
      <c r="J265" s="39"/>
      <c r="K265" s="39"/>
      <c r="L265" s="39"/>
      <c r="O265" s="414" t="s">
        <v>34</v>
      </c>
      <c r="P265" s="414"/>
      <c r="Q265" s="413"/>
      <c r="R265" s="413"/>
      <c r="S265" s="413"/>
      <c r="T265" s="413"/>
      <c r="U265" s="413"/>
      <c r="V265" s="49" t="s">
        <v>9</v>
      </c>
      <c r="AC265" s="415" t="s">
        <v>36</v>
      </c>
      <c r="AD265" s="415"/>
      <c r="AE265" s="413"/>
      <c r="AF265" s="413"/>
      <c r="AG265" s="413"/>
      <c r="AH265" s="49" t="s">
        <v>9</v>
      </c>
    </row>
    <row r="266" spans="1:34" ht="13.5" customHeight="1">
      <c r="B266" s="39"/>
      <c r="C266" s="39"/>
      <c r="D266" s="39"/>
      <c r="E266" s="39"/>
      <c r="F266" s="39"/>
      <c r="G266" s="39"/>
      <c r="H266" s="39"/>
      <c r="I266" s="136" t="s">
        <v>33</v>
      </c>
      <c r="J266" s="39"/>
      <c r="K266" s="39"/>
      <c r="L266" s="39"/>
      <c r="U266" s="123" t="s">
        <v>364</v>
      </c>
      <c r="V266" s="124" t="str">
        <f>IF(作業員の選択!$M$23="","",IF(作業員の選択!$M$23="有","○",IF(作業員の選択!$M$23="無","")))</f>
        <v/>
      </c>
      <c r="W266" s="124" t="str">
        <f>IF(作業員の選択!$M$23="","",IF(作業員の選択!$M$23="有","",IF(作業員の選択!$M$23="無","○")))</f>
        <v/>
      </c>
      <c r="X266" s="38" t="s">
        <v>366</v>
      </c>
      <c r="AB266" s="39"/>
      <c r="AE266" s="123" t="s">
        <v>364</v>
      </c>
      <c r="AF266" s="124" t="str">
        <f>IF(作業員の選択!$M$26="","",IF(作業員の選択!$M$26="有","○",IF(作業員の選択!$M$26="無","")))</f>
        <v>○</v>
      </c>
      <c r="AG266" s="124" t="str">
        <f>IF(作業員の選択!$M$26="","",IF(作業員の選択!$M$26="有","",IF(作業員の選択!$M$26="無","○")))</f>
        <v/>
      </c>
      <c r="AH266" s="122" t="s">
        <v>365</v>
      </c>
    </row>
    <row r="267" spans="1:34">
      <c r="B267" s="39" t="s">
        <v>25</v>
      </c>
      <c r="C267" s="39"/>
      <c r="D267" s="39" t="s">
        <v>37</v>
      </c>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row>
    <row r="268" spans="1:34" ht="13.5" customHeight="1">
      <c r="B268" s="332" t="s">
        <v>38</v>
      </c>
      <c r="C268" s="333" t="s">
        <v>39</v>
      </c>
      <c r="D268" s="334"/>
      <c r="E268" s="335"/>
      <c r="F268" s="336" t="s">
        <v>354</v>
      </c>
      <c r="G268" s="50"/>
      <c r="H268" s="339" t="s">
        <v>40</v>
      </c>
      <c r="I268" s="340"/>
      <c r="J268" s="343" t="s">
        <v>41</v>
      </c>
      <c r="K268" s="345" t="s">
        <v>42</v>
      </c>
      <c r="L268" s="347" t="s">
        <v>43</v>
      </c>
      <c r="M268" s="348"/>
      <c r="N268" s="348"/>
      <c r="O268" s="349"/>
      <c r="P268" s="353" t="s">
        <v>44</v>
      </c>
      <c r="Q268" s="354"/>
      <c r="R268" s="355"/>
      <c r="S268" s="51" t="s">
        <v>45</v>
      </c>
      <c r="T268" s="356" t="s">
        <v>46</v>
      </c>
      <c r="U268" s="357"/>
      <c r="V268" s="358" t="s">
        <v>47</v>
      </c>
      <c r="W268" s="359"/>
      <c r="X268" s="359"/>
      <c r="Y268" s="359"/>
      <c r="Z268" s="359"/>
      <c r="AA268" s="359"/>
      <c r="AB268" s="359"/>
      <c r="AC268" s="360"/>
      <c r="AD268" s="353" t="s">
        <v>48</v>
      </c>
      <c r="AE268" s="355"/>
      <c r="AF268" s="366" t="s">
        <v>367</v>
      </c>
      <c r="AG268" s="367"/>
      <c r="AH268" s="366" t="s">
        <v>386</v>
      </c>
    </row>
    <row r="269" spans="1:34" ht="13.5" customHeight="1">
      <c r="B269" s="245"/>
      <c r="C269" s="52"/>
      <c r="D269" s="53"/>
      <c r="E269" s="54"/>
      <c r="F269" s="337"/>
      <c r="G269" s="368" t="s">
        <v>353</v>
      </c>
      <c r="H269" s="341"/>
      <c r="I269" s="342"/>
      <c r="J269" s="344"/>
      <c r="K269" s="346"/>
      <c r="L269" s="350"/>
      <c r="M269" s="351"/>
      <c r="N269" s="351"/>
      <c r="O269" s="352"/>
      <c r="P269" s="364" t="s">
        <v>49</v>
      </c>
      <c r="Q269" s="369"/>
      <c r="R269" s="365"/>
      <c r="S269" s="370" t="s">
        <v>50</v>
      </c>
      <c r="T269" s="371" t="s">
        <v>51</v>
      </c>
      <c r="U269" s="372"/>
      <c r="V269" s="361"/>
      <c r="W269" s="362"/>
      <c r="X269" s="362"/>
      <c r="Y269" s="362"/>
      <c r="Z269" s="362"/>
      <c r="AA269" s="362"/>
      <c r="AB269" s="362"/>
      <c r="AC269" s="363"/>
      <c r="AD269" s="364"/>
      <c r="AE269" s="365"/>
      <c r="AF269" s="367"/>
      <c r="AG269" s="367"/>
      <c r="AH269" s="367"/>
    </row>
    <row r="270" spans="1:34" ht="13.5" customHeight="1">
      <c r="B270" s="368" t="s">
        <v>52</v>
      </c>
      <c r="C270" s="374" t="s">
        <v>53</v>
      </c>
      <c r="D270" s="375"/>
      <c r="E270" s="376"/>
      <c r="F270" s="337"/>
      <c r="G270" s="368"/>
      <c r="H270" s="341" t="s">
        <v>54</v>
      </c>
      <c r="I270" s="342"/>
      <c r="J270" s="344" t="s">
        <v>55</v>
      </c>
      <c r="K270" s="380" t="s">
        <v>56</v>
      </c>
      <c r="L270" s="381" t="s">
        <v>43</v>
      </c>
      <c r="M270" s="382"/>
      <c r="N270" s="382"/>
      <c r="O270" s="383"/>
      <c r="P270" s="387" t="s">
        <v>57</v>
      </c>
      <c r="Q270" s="388"/>
      <c r="R270" s="389"/>
      <c r="S270" s="370"/>
      <c r="T270" s="387" t="s">
        <v>58</v>
      </c>
      <c r="U270" s="389"/>
      <c r="V270" s="387" t="s">
        <v>59</v>
      </c>
      <c r="W270" s="389"/>
      <c r="X270" s="387" t="s">
        <v>60</v>
      </c>
      <c r="Y270" s="388"/>
      <c r="Z270" s="388"/>
      <c r="AA270" s="389"/>
      <c r="AB270" s="387" t="s">
        <v>61</v>
      </c>
      <c r="AC270" s="389"/>
      <c r="AD270" s="393" t="s">
        <v>62</v>
      </c>
      <c r="AE270" s="394"/>
      <c r="AF270" s="367"/>
      <c r="AG270" s="367"/>
      <c r="AH270" s="367"/>
    </row>
    <row r="271" spans="1:34" ht="13.5" customHeight="1">
      <c r="B271" s="373"/>
      <c r="C271" s="55"/>
      <c r="D271" s="56"/>
      <c r="E271" s="57"/>
      <c r="F271" s="338"/>
      <c r="G271" s="58"/>
      <c r="H271" s="377"/>
      <c r="I271" s="378"/>
      <c r="J271" s="379"/>
      <c r="K271" s="373"/>
      <c r="L271" s="384"/>
      <c r="M271" s="385"/>
      <c r="N271" s="385"/>
      <c r="O271" s="386"/>
      <c r="P271" s="390"/>
      <c r="Q271" s="391"/>
      <c r="R271" s="392"/>
      <c r="S271" s="59" t="s">
        <v>63</v>
      </c>
      <c r="T271" s="390"/>
      <c r="U271" s="392"/>
      <c r="V271" s="390" t="s">
        <v>64</v>
      </c>
      <c r="W271" s="392"/>
      <c r="X271" s="390"/>
      <c r="Y271" s="391"/>
      <c r="Z271" s="391"/>
      <c r="AA271" s="392"/>
      <c r="AB271" s="390"/>
      <c r="AC271" s="392"/>
      <c r="AD271" s="393" t="s">
        <v>65</v>
      </c>
      <c r="AE271" s="394"/>
      <c r="AF271" s="367"/>
      <c r="AG271" s="367"/>
      <c r="AH271" s="367"/>
    </row>
    <row r="272" spans="1:34" ht="9" customHeight="1">
      <c r="B272" s="60"/>
      <c r="C272" s="326" t="str">
        <f>IF(作業員の選択!$C$41="","",VLOOKUP(作業員の選択!$C$41,基本データ!$A$11:$AN$50,2,FALSE))</f>
        <v>きむら　いちろう</v>
      </c>
      <c r="D272" s="327"/>
      <c r="E272" s="328"/>
      <c r="F272" s="61"/>
      <c r="G272" s="289"/>
      <c r="H272" s="290">
        <f>IF(作業員の選択!$C$41="","　　年　月　日",VLOOKUP(作業員の選択!$C$41,基本データ!$A$11:$AQ$50,5,FALSE))</f>
        <v>41365</v>
      </c>
      <c r="I272" s="291"/>
      <c r="J272" s="296">
        <f>IF(作業員の選択!$C$41="","　　年　月　日",VLOOKUP(作業員の選択!$C$41,基本データ!$A$11:$AQ$50,4,FALSE))</f>
        <v>32143</v>
      </c>
      <c r="K272" s="144" t="str">
        <f>IF(作業員の選択!$C$41="","",VLOOKUP(作業員の選択!$C$41,基本データ!$A$11:$AN$50,6,FALSE))</f>
        <v>長岡市大手通1丁目1-1</v>
      </c>
      <c r="L272" s="267" t="s">
        <v>43</v>
      </c>
      <c r="M272" s="268"/>
      <c r="N272" s="299" t="str">
        <f>IF(作業員の選択!$C$41="","",VLOOKUP(作業員の選択!$C$41,基本データ!$A$11:$AN$50,7,FALSE))</f>
        <v>0258-22-0041</v>
      </c>
      <c r="O272" s="300"/>
      <c r="P272" s="301">
        <f>IF(作業員の選択!$C$41="","",VLOOKUP(作業員の選択!$C$41,基本データ!$A$11:$AN$50,10,FALSE))</f>
        <v>44713</v>
      </c>
      <c r="Q272" s="302"/>
      <c r="R272" s="303"/>
      <c r="S272" s="62"/>
      <c r="T272" s="310">
        <f>IF(作業員の選択!$C$41="","",VLOOKUP(作業員の選択!$C$41,基本データ!$A$11:$AN$50,32,FALSE))</f>
        <v>44713</v>
      </c>
      <c r="U272" s="311"/>
      <c r="V272" s="316" t="str">
        <f>IF(作業員の選択!$C$41="","",VLOOKUP(作業員の選択!$C$41,基本データ!$A$11:$AN$50,14,FALSE))</f>
        <v>が</v>
      </c>
      <c r="W272" s="317"/>
      <c r="X272" s="316">
        <f>IF(作業員の選択!$C$41="","",VLOOKUP(作業員の選択!$C$41,基本データ!$A$11:$AN$50,20,FALSE))</f>
        <v>91</v>
      </c>
      <c r="Y272" s="318"/>
      <c r="Z272" s="318"/>
      <c r="AA272" s="317"/>
      <c r="AB272" s="316">
        <f>IF(作業員の選択!$C$41="","",VLOOKUP(作業員の選択!$C$41,基本データ!$A$11:$AN$50,26,FALSE))</f>
        <v>241</v>
      </c>
      <c r="AC272" s="317"/>
      <c r="AD272" s="319" t="s">
        <v>66</v>
      </c>
      <c r="AE272" s="320"/>
      <c r="AF272" s="240" t="str">
        <f>IF(作業員の選択!$C$41="","",VLOOKUP(作業員の選択!$C$41,基本データ!$A$11:$AN$50,35,FALSE))</f>
        <v>建設国保</v>
      </c>
      <c r="AG272" s="240">
        <f>IF(作業員の選択!$C$41="","",VLOOKUP(作業員の選択!$C$41,基本データ!$A$11:$AN$50,36,FALSE))</f>
        <v>31</v>
      </c>
      <c r="AH272" s="234" t="str">
        <f>IF(作業員の選択!$C$41="","",IF(VLOOKUP(作業員の選択!$C$41,基本データ!$A$11:$AO$60,41,FALSE)="有","○",IF(VLOOKUP(作業員の選択!$C$41,基本データ!$A$11:$AO$60,41,FALSE)="","","")))</f>
        <v>○</v>
      </c>
    </row>
    <row r="273" spans="2:34" ht="9" customHeight="1">
      <c r="B273" s="112"/>
      <c r="C273" s="329"/>
      <c r="D273" s="330"/>
      <c r="E273" s="331"/>
      <c r="F273" s="113"/>
      <c r="G273" s="256"/>
      <c r="H273" s="292"/>
      <c r="I273" s="293"/>
      <c r="J273" s="297"/>
      <c r="K273" s="150"/>
      <c r="L273" s="137"/>
      <c r="M273" s="138"/>
      <c r="N273" s="138"/>
      <c r="O273" s="139"/>
      <c r="P273" s="304"/>
      <c r="Q273" s="305"/>
      <c r="R273" s="306"/>
      <c r="S273" s="117"/>
      <c r="T273" s="312" t="str">
        <f>IF(作業員の選択!$C$11="","",VLOOKUP(作業員の選択!$C$11,基本データ!$A$11:$AN$50,14,FALSE))</f>
        <v>小型車両系建設機械</v>
      </c>
      <c r="U273" s="313"/>
      <c r="V273" s="237" t="str">
        <f>IF(作業員の選択!$C$41="","",VLOOKUP(作業員の選択!$C$41,基本データ!$A$11:$AN$50,15,FALSE))</f>
        <v>だ</v>
      </c>
      <c r="W273" s="238"/>
      <c r="X273" s="237">
        <f>IF(作業員の選択!$C$41="","",VLOOKUP(作業員の選択!$C$41,基本データ!$A$11:$AN$50,21,FALSE))</f>
        <v>0</v>
      </c>
      <c r="Y273" s="239"/>
      <c r="Z273" s="239"/>
      <c r="AA273" s="238"/>
      <c r="AB273" s="237">
        <f>IF(作業員の選択!$C$41="","",VLOOKUP(作業員の選択!$C$41,基本データ!$A$11:$AN$50,27,FALSE))</f>
        <v>251</v>
      </c>
      <c r="AC273" s="238"/>
      <c r="AD273" s="279"/>
      <c r="AE273" s="280"/>
      <c r="AF273" s="241" t="str">
        <f>IF(作業員の選択!$C$11="","",VLOOKUP(作業員の選択!$C$11,基本データ!$A$11:$AN$50,25,FALSE))</f>
        <v>ショベルローダー(1t以上)</v>
      </c>
      <c r="AG273" s="241" t="str">
        <f>IF(作業員の選択!$C$11="","",VLOOKUP(作業員の選択!$C$11,基本データ!$A$11:$AN$50,25,FALSE))</f>
        <v>ショベルローダー(1t以上)</v>
      </c>
      <c r="AH273" s="235"/>
    </row>
    <row r="274" spans="2:34" ht="9" customHeight="1">
      <c r="B274" s="245">
        <v>31</v>
      </c>
      <c r="C274" s="246" t="str">
        <f>IF(作業員の選択!$C$41="","",VLOOKUP(作業員の選択!$C$41,基本データ!$A$11:$AN$50,1,FALSE))</f>
        <v>木村　一郎</v>
      </c>
      <c r="D274" s="247"/>
      <c r="E274" s="248"/>
      <c r="F274" s="255" t="str">
        <f>IF(作業員の選択!$C$41="","",VLOOKUP(作業員の選択!$C$41,基本データ!$A$11:$AN$50,3,FALSE))</f>
        <v>普作員</v>
      </c>
      <c r="G274" s="256"/>
      <c r="H274" s="294"/>
      <c r="I274" s="295"/>
      <c r="J274" s="298"/>
      <c r="K274" s="151"/>
      <c r="L274" s="100"/>
      <c r="M274" s="101"/>
      <c r="N274" s="101"/>
      <c r="O274" s="102"/>
      <c r="P274" s="307"/>
      <c r="Q274" s="308"/>
      <c r="R274" s="309"/>
      <c r="S274" s="255" t="str">
        <f>IF(作業員の選択!$C$41="","",VLOOKUP(作業員の選択!$C$41,基本データ!$A$11:$AN$50,13,FALSE))</f>
        <v>A</v>
      </c>
      <c r="T274" s="314" t="str">
        <f>IF(作業員の選択!$C$11="","",VLOOKUP(作業員の選択!$C$11,基本データ!$A$11:$AN$50,14,FALSE))</f>
        <v>小型車両系建設機械</v>
      </c>
      <c r="U274" s="315"/>
      <c r="V274" s="237" t="str">
        <f>IF(作業員の選択!$C$41="","",VLOOKUP(作業員の選択!$C$41,基本データ!$A$11:$AN$50,16,FALSE))</f>
        <v>あい</v>
      </c>
      <c r="W274" s="238"/>
      <c r="X274" s="237">
        <f>IF(作業員の選択!$C$41="","",VLOOKUP(作業員の選択!$C$41,基本データ!$A$11:$AN$50,22,FALSE))</f>
        <v>0</v>
      </c>
      <c r="Y274" s="239"/>
      <c r="Z274" s="239"/>
      <c r="AA274" s="238"/>
      <c r="AB274" s="237">
        <f>IF(作業員の選択!$C$41="","",VLOOKUP(作業員の選択!$C$41,基本データ!$A$11:$AN$50,28,FALSE))</f>
        <v>261</v>
      </c>
      <c r="AC274" s="238"/>
      <c r="AD274" s="321"/>
      <c r="AE274" s="322"/>
      <c r="AF274" s="240" t="str">
        <f>IF(作業員の選択!$C$41="","",VLOOKUP(作業員の選択!$C$41,基本データ!$A$11:$AN$50,37,FALSE))</f>
        <v>厚生年金</v>
      </c>
      <c r="AG274" s="240" t="s">
        <v>373</v>
      </c>
      <c r="AH274" s="236"/>
    </row>
    <row r="275" spans="2:34" ht="9" customHeight="1">
      <c r="B275" s="245"/>
      <c r="C275" s="249"/>
      <c r="D275" s="250"/>
      <c r="E275" s="251"/>
      <c r="F275" s="255"/>
      <c r="G275" s="256"/>
      <c r="H275" s="258">
        <f ca="1">IF(作業員の選択!$C$41="","　　年",VLOOKUP(作業員の選択!$C$41,基本データ!$A$11:$AQ$50,43,FALSE))</f>
        <v>15</v>
      </c>
      <c r="I275" s="259"/>
      <c r="J275" s="264">
        <f ca="1">IF(作業員の選択!$C$41="","　歳",VLOOKUP(作業員の選択!$C$41,基本データ!$A$11:$AQ$50,42,FALSE))</f>
        <v>35</v>
      </c>
      <c r="K275" s="152" t="str">
        <f>IF(作業員の選択!$C$41="","",VLOOKUP(作業員の選択!$C$41,基本データ!$A$11:$AN$50,8,FALSE))</f>
        <v>長岡市小国町3-1</v>
      </c>
      <c r="L275" s="267" t="s">
        <v>43</v>
      </c>
      <c r="M275" s="268"/>
      <c r="N275" s="269" t="str">
        <f>IF(作業員の選択!$C$41="","",VLOOKUP(作業員の選択!$C$41,基本データ!$A$11:$AN$50,9,FALSE))</f>
        <v>090-1111-1111</v>
      </c>
      <c r="O275" s="270"/>
      <c r="P275" s="271">
        <f>IF(作業員の選択!$C$41="","",VLOOKUP(作業員の選択!$C$41,基本データ!$A$11:$AN$50,11,FALSE))</f>
        <v>101</v>
      </c>
      <c r="Q275" s="247" t="s">
        <v>68</v>
      </c>
      <c r="R275" s="274">
        <f>IF(作業員の選択!$C$41="","",VLOOKUP(作業員の選択!$C$41,基本データ!$A$11:$AN$50,12,FALSE))</f>
        <v>71</v>
      </c>
      <c r="S275" s="255"/>
      <c r="T275" s="246">
        <f>IF(作業員の選択!$C$41="","",VLOOKUP(作業員の選択!$C$41,基本データ!$A$11:$AN$50,33,FALSE))</f>
        <v>531</v>
      </c>
      <c r="U275" s="248"/>
      <c r="V275" s="237" t="str">
        <f>IF(作業員の選択!$C$41="","",VLOOKUP(作業員の選択!$C$41,基本データ!$A$11:$AN$50,17,FALSE))</f>
        <v>ま</v>
      </c>
      <c r="W275" s="238"/>
      <c r="X275" s="237">
        <f>IF(作業員の選択!$C$41="","",VLOOKUP(作業員の選択!$C$41,基本データ!$A$11:$AN$50,23,FALSE))</f>
        <v>131</v>
      </c>
      <c r="Y275" s="239"/>
      <c r="Z275" s="239"/>
      <c r="AA275" s="238"/>
      <c r="AB275" s="237">
        <f>IF(作業員の選択!$C$41="","",VLOOKUP(作業員の選択!$C$41,基本データ!$A$11:$AN$50,29,FALSE))</f>
        <v>431</v>
      </c>
      <c r="AC275" s="238"/>
      <c r="AD275" s="277" t="s">
        <v>66</v>
      </c>
      <c r="AE275" s="278"/>
      <c r="AF275" s="241" t="str">
        <f>IF(作業員の選択!$C$11="","",VLOOKUP(作業員の選択!$C$11,基本データ!$A$11:$AN$50,25,FALSE))</f>
        <v>ショベルローダー(1t以上)</v>
      </c>
      <c r="AG275" s="241"/>
      <c r="AH275" s="234" t="str">
        <f>IF(作業員の選択!$C$41="","",IF(VLOOKUP(作業員の選択!$C$41,基本データ!$A$11:$AO$60,41,FALSE)="有","",IF(VLOOKUP(作業員の選択!$C$41,基本データ!$A$11:$AO$60,41,FALSE)="無","○","")))</f>
        <v/>
      </c>
    </row>
    <row r="276" spans="2:34" ht="9" customHeight="1">
      <c r="B276" s="109"/>
      <c r="C276" s="249"/>
      <c r="D276" s="250"/>
      <c r="E276" s="251"/>
      <c r="F276" s="110"/>
      <c r="G276" s="256"/>
      <c r="H276" s="260"/>
      <c r="I276" s="261"/>
      <c r="J276" s="265"/>
      <c r="K276" s="150"/>
      <c r="L276" s="137"/>
      <c r="M276" s="138"/>
      <c r="N276" s="141"/>
      <c r="O276" s="142"/>
      <c r="P276" s="272"/>
      <c r="Q276" s="250"/>
      <c r="R276" s="275"/>
      <c r="S276" s="110"/>
      <c r="T276" s="249" t="str">
        <f>IF(作業員の選択!$C$11="","",VLOOKUP(作業員の選択!$C$11,基本データ!$A$11:$AN$50,14,FALSE))</f>
        <v>小型車両系建設機械</v>
      </c>
      <c r="U276" s="251"/>
      <c r="V276" s="237">
        <f>IF(作業員の選択!$C$41="","",VLOOKUP(作業員の選択!$C$41,基本データ!$A$11:$AN$50,18,FALSE))</f>
        <v>31</v>
      </c>
      <c r="W276" s="238"/>
      <c r="X276" s="237">
        <f>IF(作業員の選択!$C$41="","",VLOOKUP(作業員の選択!$C$41,基本データ!$A$11:$AN$50,24,FALSE))</f>
        <v>181</v>
      </c>
      <c r="Y276" s="239"/>
      <c r="Z276" s="239"/>
      <c r="AA276" s="238"/>
      <c r="AB276" s="237">
        <f>IF(作業員の選択!$C$41="","",VLOOKUP(作業員の選択!$C$41,基本データ!$A$11:$AN$50,30,FALSE))</f>
        <v>461</v>
      </c>
      <c r="AC276" s="238"/>
      <c r="AD276" s="279"/>
      <c r="AE276" s="280"/>
      <c r="AF276" s="240" t="str">
        <f>IF(作業員の選択!$C$41="","",VLOOKUP(作業員の選択!$C$41,基本データ!$A$11:$AN$50,39,FALSE))</f>
        <v>　　</v>
      </c>
      <c r="AG276" s="240">
        <f>IF(作業員の選択!$C$41="","",IF($AF276="適用除外","－",VLOOKUP(作業員の選択!$C$41,基本データ!$A$11:$AN$50,40,FALSE)))</f>
        <v>1031</v>
      </c>
      <c r="AH276" s="235"/>
    </row>
    <row r="277" spans="2:34" ht="9" customHeight="1">
      <c r="B277" s="63"/>
      <c r="C277" s="252"/>
      <c r="D277" s="253"/>
      <c r="E277" s="254"/>
      <c r="F277" s="64"/>
      <c r="G277" s="257"/>
      <c r="H277" s="262"/>
      <c r="I277" s="263"/>
      <c r="J277" s="266"/>
      <c r="K277" s="153"/>
      <c r="L277" s="103"/>
      <c r="M277" s="104"/>
      <c r="N277" s="104"/>
      <c r="O277" s="105"/>
      <c r="P277" s="273"/>
      <c r="Q277" s="253"/>
      <c r="R277" s="276"/>
      <c r="S277" s="65"/>
      <c r="T277" s="252" t="str">
        <f>IF(作業員の選択!$C$11="","",VLOOKUP(作業員の選択!$C$11,基本データ!$A$11:$AN$50,14,FALSE))</f>
        <v>小型車両系建設機械</v>
      </c>
      <c r="U277" s="254"/>
      <c r="V277" s="242">
        <f>IF(作業員の選択!$C$41="","",VLOOKUP(作業員の選択!$C$41,基本データ!$A$11:$AN$50,19,FALSE))</f>
        <v>81</v>
      </c>
      <c r="W277" s="243"/>
      <c r="X277" s="242">
        <f>IF(作業員の選択!$C$41="","",VLOOKUP(作業員の選択!$C$41,基本データ!$A$11:$AN$50,25,FALSE))</f>
        <v>231</v>
      </c>
      <c r="Y277" s="244"/>
      <c r="Z277" s="244"/>
      <c r="AA277" s="243"/>
      <c r="AB277" s="242">
        <f>IF(作業員の選択!$C$41="","",VLOOKUP(作業員の選択!$C$41,基本データ!$A$11:$AN$50,31,FALSE))</f>
        <v>531</v>
      </c>
      <c r="AC277" s="243"/>
      <c r="AD277" s="281"/>
      <c r="AE277" s="282"/>
      <c r="AF277" s="241"/>
      <c r="AG277" s="241"/>
      <c r="AH277" s="236"/>
    </row>
    <row r="278" spans="2:34" ht="9" customHeight="1">
      <c r="B278" s="60"/>
      <c r="C278" s="283" t="str">
        <f>IF(作業員の選択!$C$42="","",VLOOKUP(作業員の選択!$C$42,基本データ!$A$11:$AN$50,2,FALSE))</f>
        <v>きむら　じろう</v>
      </c>
      <c r="D278" s="284"/>
      <c r="E278" s="285"/>
      <c r="F278" s="66"/>
      <c r="G278" s="289"/>
      <c r="H278" s="290">
        <f>IF(作業員の選択!$C$42="","　　年　月　日",VLOOKUP(作業員の選択!$C$42,基本データ!$A$11:$AQ$50,5,FALSE))</f>
        <v>41730</v>
      </c>
      <c r="I278" s="291"/>
      <c r="J278" s="296">
        <f>IF(作業員の選択!$C$42="","　　年　月　日",VLOOKUP(作業員の選択!$C$42,基本データ!$A$11:$AQ$50,4,FALSE))</f>
        <v>32540</v>
      </c>
      <c r="K278" s="143" t="str">
        <f>IF(作業員の選択!$C$42="","",VLOOKUP(作業員の選択!$C$42,基本データ!$A$11:$AN$50,6,FALSE))</f>
        <v>長岡市大手通1丁目1-2</v>
      </c>
      <c r="L278" s="267" t="s">
        <v>43</v>
      </c>
      <c r="M278" s="268"/>
      <c r="N278" s="299" t="str">
        <f>IF(作業員の選択!$C$42="","",VLOOKUP(作業員の選択!$C$42,基本データ!$A$11:$AN$50,7,FALSE))</f>
        <v>0258-22-0042</v>
      </c>
      <c r="O278" s="300"/>
      <c r="P278" s="301">
        <f>IF(作業員の選択!$C$42="","",VLOOKUP(作業員の選択!$C$42,基本データ!$A$11:$AN$50,10,FALSE))</f>
        <v>44714</v>
      </c>
      <c r="Q278" s="302"/>
      <c r="R278" s="303"/>
      <c r="S278" s="62"/>
      <c r="T278" s="310">
        <f>IF(作業員の選択!$C$42="","　　年　月　日",VLOOKUP(作業員の選択!$C$42,基本データ!$A$11:$AQ$50,32,FALSE))</f>
        <v>44714</v>
      </c>
      <c r="U278" s="311"/>
      <c r="V278" s="316" t="str">
        <f>IF(作業員の選択!$C$42="","",VLOOKUP(作業員の選択!$C$42,基本データ!$A$11:$AN$50,14,FALSE))</f>
        <v>ぎ</v>
      </c>
      <c r="W278" s="317"/>
      <c r="X278" s="316">
        <f>IF(作業員の選択!$C$42="","",VLOOKUP(作業員の選択!$C$42,基本データ!$A$11:$AN$50,20,FALSE))</f>
        <v>92</v>
      </c>
      <c r="Y278" s="318"/>
      <c r="Z278" s="318"/>
      <c r="AA278" s="317"/>
      <c r="AB278" s="316">
        <f>IF(作業員の選択!$C$42="","",VLOOKUP(作業員の選択!$C$42,基本データ!$A$11:$AN$50,26,FALSE))</f>
        <v>242</v>
      </c>
      <c r="AC278" s="317"/>
      <c r="AD278" s="319" t="s">
        <v>66</v>
      </c>
      <c r="AE278" s="320"/>
      <c r="AF278" s="240" t="str">
        <f>IF(作業員の選択!$C$42="","",VLOOKUP(作業員の選択!$C$42,基本データ!$A$11:$AN$50,35,FALSE))</f>
        <v>建設国保</v>
      </c>
      <c r="AG278" s="240">
        <f>IF(作業員の選択!$C$42="","",VLOOKUP(作業員の選択!$C$42,基本データ!$A$11:$AN$50,36,FALSE))</f>
        <v>32</v>
      </c>
      <c r="AH278" s="234" t="str">
        <f>IF(作業員の選択!$C$42="","",IF(VLOOKUP(作業員の選択!$C$42,基本データ!$A$11:$AO$60,41,FALSE)="有","○",IF(VLOOKUP(作業員の選択!$C$42,基本データ!$A$11:$AO$60,41,FALSE)="","","")))</f>
        <v/>
      </c>
    </row>
    <row r="279" spans="2:34" ht="9" customHeight="1">
      <c r="B279" s="112"/>
      <c r="C279" s="286"/>
      <c r="D279" s="287"/>
      <c r="E279" s="288"/>
      <c r="F279" s="120"/>
      <c r="G279" s="256"/>
      <c r="H279" s="292"/>
      <c r="I279" s="293"/>
      <c r="J279" s="297"/>
      <c r="K279" s="154"/>
      <c r="L279" s="137"/>
      <c r="M279" s="138"/>
      <c r="N279" s="138"/>
      <c r="O279" s="139"/>
      <c r="P279" s="304"/>
      <c r="Q279" s="305"/>
      <c r="R279" s="306"/>
      <c r="S279" s="117"/>
      <c r="T279" s="312"/>
      <c r="U279" s="313"/>
      <c r="V279" s="237" t="str">
        <f>IF(作業員の選択!$C$42="","",VLOOKUP(作業員の選択!$C$42,基本データ!$A$11:$AN$50,15,FALSE))</f>
        <v>ぢ</v>
      </c>
      <c r="W279" s="238"/>
      <c r="X279" s="237">
        <f>IF(作業員の選択!$C$42="","",VLOOKUP(作業員の選択!$C$42,基本データ!$A$11:$AN$50,21,FALSE))</f>
        <v>0</v>
      </c>
      <c r="Y279" s="239"/>
      <c r="Z279" s="239"/>
      <c r="AA279" s="238"/>
      <c r="AB279" s="237">
        <f>IF(作業員の選択!$C$42="","",VLOOKUP(作業員の選択!$C$42,基本データ!$A$11:$AN$50,27,FALSE))</f>
        <v>252</v>
      </c>
      <c r="AC279" s="238"/>
      <c r="AD279" s="279"/>
      <c r="AE279" s="280"/>
      <c r="AF279" s="241">
        <f>IF(作業員の選択!$C$12="","",VLOOKUP(作業員の選択!$C$12,基本データ!$A$11:$AN$50,25,FALSE))</f>
        <v>202</v>
      </c>
      <c r="AG279" s="241">
        <f>IF(作業員の選択!$C$12="","",VLOOKUP(作業員の選択!$C$12,基本データ!$A$11:$AN$50,25,FALSE))</f>
        <v>202</v>
      </c>
      <c r="AH279" s="235"/>
    </row>
    <row r="280" spans="2:34" ht="9" customHeight="1">
      <c r="B280" s="245">
        <v>32</v>
      </c>
      <c r="C280" s="246" t="str">
        <f>IF(作業員の選択!$C$42="","",VLOOKUP(作業員の選択!$C$42,基本データ!$A$11:$AN$50,1,FALSE))</f>
        <v>木村　次郎</v>
      </c>
      <c r="D280" s="247"/>
      <c r="E280" s="248"/>
      <c r="F280" s="255" t="str">
        <f>IF(作業員の選択!$C$42="","",VLOOKUP(作業員の選択!$C$42,基本データ!$A$11:$AN$50,3,FALSE))</f>
        <v>軽作員</v>
      </c>
      <c r="G280" s="256"/>
      <c r="H280" s="294"/>
      <c r="I280" s="295"/>
      <c r="J280" s="298"/>
      <c r="K280" s="155"/>
      <c r="L280" s="100"/>
      <c r="M280" s="101"/>
      <c r="N280" s="101"/>
      <c r="O280" s="102"/>
      <c r="P280" s="307"/>
      <c r="Q280" s="308"/>
      <c r="R280" s="309"/>
      <c r="S280" s="255" t="str">
        <f>IF(作業員の選択!$C$42="","",VLOOKUP(作業員の選択!$C$42,基本データ!$A$11:$AN$50,13,FALSE))</f>
        <v>B</v>
      </c>
      <c r="T280" s="314"/>
      <c r="U280" s="315"/>
      <c r="V280" s="237" t="str">
        <f>IF(作業員の選択!$C$42="","",VLOOKUP(作業員の選択!$C$42,基本データ!$A$11:$AN$50,16,FALSE))</f>
        <v>あお</v>
      </c>
      <c r="W280" s="238"/>
      <c r="X280" s="237">
        <f>IF(作業員の選択!$C$42="","",VLOOKUP(作業員の選択!$C$42,基本データ!$A$11:$AN$50,22,FALSE))</f>
        <v>0</v>
      </c>
      <c r="Y280" s="239"/>
      <c r="Z280" s="239"/>
      <c r="AA280" s="238"/>
      <c r="AB280" s="237">
        <f>IF(作業員の選択!$C$42="","",VLOOKUP(作業員の選択!$C$42,基本データ!$A$11:$AN$50,28,FALSE))</f>
        <v>261</v>
      </c>
      <c r="AC280" s="238"/>
      <c r="AD280" s="321"/>
      <c r="AE280" s="322"/>
      <c r="AF280" s="240" t="str">
        <f>IF(作業員の選択!$C$42="","",VLOOKUP(作業員の選択!$C$42,基本データ!$A$11:$AN$50,37,FALSE))</f>
        <v>国民年金</v>
      </c>
      <c r="AG280" s="240" t="s">
        <v>372</v>
      </c>
      <c r="AH280" s="236"/>
    </row>
    <row r="281" spans="2:34" ht="9" customHeight="1">
      <c r="B281" s="245"/>
      <c r="C281" s="249"/>
      <c r="D281" s="250"/>
      <c r="E281" s="251"/>
      <c r="F281" s="255"/>
      <c r="G281" s="256"/>
      <c r="H281" s="258">
        <f ca="1">IF(作業員の選択!$C$42="","　　年",VLOOKUP(作業員の選択!$C$42,基本データ!$A$11:$AQ$50,43,FALSE))</f>
        <v>15</v>
      </c>
      <c r="I281" s="259"/>
      <c r="J281" s="264">
        <f ca="1">IF(作業員の選択!$C$42="","　歳",VLOOKUP(作業員の選択!$C$42,基本データ!$A$11:$AQ$50,42,FALSE))</f>
        <v>34</v>
      </c>
      <c r="K281" s="156" t="str">
        <f>IF(作業員の選択!$C$42="","",VLOOKUP(作業員の選択!$C$42,基本データ!$A$11:$AN$50,8,FALSE))</f>
        <v>長岡市小国町3-2</v>
      </c>
      <c r="L281" s="267" t="s">
        <v>43</v>
      </c>
      <c r="M281" s="268"/>
      <c r="N281" s="269" t="str">
        <f>IF(作業員の選択!$C$42="","",VLOOKUP(作業員の選択!$C$42,基本データ!$A$11:$AN$50,9,FALSE))</f>
        <v>090-1111-1112</v>
      </c>
      <c r="O281" s="270"/>
      <c r="P281" s="271">
        <f>IF(作業員の選択!$C$42="","",VLOOKUP(作業員の選択!$C$42,基本データ!$A$11:$AN$50,11,FALSE))</f>
        <v>102</v>
      </c>
      <c r="Q281" s="247" t="s">
        <v>68</v>
      </c>
      <c r="R281" s="274">
        <f>IF(作業員の選択!$C$42="","",VLOOKUP(作業員の選択!$C$42,基本データ!$A$11:$AN$50,12,FALSE))</f>
        <v>72</v>
      </c>
      <c r="S281" s="255"/>
      <c r="T281" s="246">
        <f>IF(作業員の選択!$C$42="","",VLOOKUP(作業員の選択!$C$42,基本データ!$A$11:$AQ$50,33,FALSE))</f>
        <v>532</v>
      </c>
      <c r="U281" s="248"/>
      <c r="V281" s="237" t="str">
        <f>IF(作業員の選択!$C$42="","",VLOOKUP(作業員の選択!$C$42,基本データ!$A$11:$AN$50,17,FALSE))</f>
        <v>み</v>
      </c>
      <c r="W281" s="238"/>
      <c r="X281" s="237">
        <f>IF(作業員の選択!$C$42="","",VLOOKUP(作業員の選択!$C$42,基本データ!$A$11:$AN$50,23,FALSE))</f>
        <v>132</v>
      </c>
      <c r="Y281" s="239"/>
      <c r="Z281" s="239"/>
      <c r="AA281" s="238"/>
      <c r="AB281" s="237">
        <f>IF(作業員の選択!$C$42="","",VLOOKUP(作業員の選択!$C$42,基本データ!$A$11:$AN$50,29,FALSE))</f>
        <v>432</v>
      </c>
      <c r="AC281" s="238"/>
      <c r="AD281" s="277" t="s">
        <v>66</v>
      </c>
      <c r="AE281" s="278"/>
      <c r="AF281" s="241">
        <f>IF(作業員の選択!$C$12="","",VLOOKUP(作業員の選択!$C$12,基本データ!$A$11:$AN$50,25,FALSE))</f>
        <v>202</v>
      </c>
      <c r="AG281" s="241"/>
      <c r="AH281" s="234" t="str">
        <f>IF(作業員の選択!$C$42="","",IF(VLOOKUP(作業員の選択!$C$42,基本データ!$A$11:$AO$60,41,FALSE)="有","",IF(VLOOKUP(作業員の選択!$C$42,基本データ!$A$11:$AO$60,41,FALSE)="無","○","")))</f>
        <v>○</v>
      </c>
    </row>
    <row r="282" spans="2:34" ht="9" customHeight="1">
      <c r="B282" s="109"/>
      <c r="C282" s="249"/>
      <c r="D282" s="250"/>
      <c r="E282" s="251"/>
      <c r="F282" s="110"/>
      <c r="G282" s="256"/>
      <c r="H282" s="260"/>
      <c r="I282" s="261"/>
      <c r="J282" s="265"/>
      <c r="K282" s="154"/>
      <c r="L282" s="137"/>
      <c r="M282" s="138"/>
      <c r="N282" s="141"/>
      <c r="O282" s="142"/>
      <c r="P282" s="272"/>
      <c r="Q282" s="250"/>
      <c r="R282" s="275"/>
      <c r="S282" s="110"/>
      <c r="T282" s="249"/>
      <c r="U282" s="251"/>
      <c r="V282" s="237">
        <f>IF(作業員の選択!$C$42="","",VLOOKUP(作業員の選択!$C$42,基本データ!$A$11:$AN$50,18,FALSE))</f>
        <v>32</v>
      </c>
      <c r="W282" s="238"/>
      <c r="X282" s="237">
        <f>IF(作業員の選択!$C$42="","",VLOOKUP(作業員の選択!$C$42,基本データ!$A$11:$AN$50,24,FALSE))</f>
        <v>182</v>
      </c>
      <c r="Y282" s="239"/>
      <c r="Z282" s="239"/>
      <c r="AA282" s="238"/>
      <c r="AB282" s="237">
        <f>IF(作業員の選択!$C$42="","",VLOOKUP(作業員の選択!$C$42,基本データ!$A$11:$AN$50,30,FALSE))</f>
        <v>462</v>
      </c>
      <c r="AC282" s="238"/>
      <c r="AD282" s="279"/>
      <c r="AE282" s="280"/>
      <c r="AF282" s="240" t="str">
        <f>IF(作業員の選択!$C$42="","",VLOOKUP(作業員の選択!$C$42,基本データ!$A$11:$AN$50,39,FALSE))</f>
        <v>適用除外</v>
      </c>
      <c r="AG282" s="240" t="str">
        <f>IF(作業員の選択!$C$42="","",IF($AF$282="適用除外","－",VLOOKUP(作業員の選択!$C$42,基本データ!$A$11:$AN$50,40,FALSE)))</f>
        <v>－</v>
      </c>
      <c r="AH282" s="235"/>
    </row>
    <row r="283" spans="2:34" ht="9" customHeight="1">
      <c r="B283" s="67"/>
      <c r="C283" s="252"/>
      <c r="D283" s="253"/>
      <c r="E283" s="254"/>
      <c r="F283" s="64"/>
      <c r="G283" s="257"/>
      <c r="H283" s="262"/>
      <c r="I283" s="263"/>
      <c r="J283" s="266"/>
      <c r="K283" s="157"/>
      <c r="L283" s="103"/>
      <c r="M283" s="104"/>
      <c r="N283" s="104"/>
      <c r="O283" s="105"/>
      <c r="P283" s="273"/>
      <c r="Q283" s="253"/>
      <c r="R283" s="276"/>
      <c r="S283" s="65"/>
      <c r="T283" s="252"/>
      <c r="U283" s="254"/>
      <c r="V283" s="242">
        <f>IF(作業員の選択!$C$42="","",VLOOKUP(作業員の選択!$C$42,基本データ!$A$11:$AN$50,19,FALSE))</f>
        <v>82</v>
      </c>
      <c r="W283" s="243"/>
      <c r="X283" s="242">
        <f>IF(作業員の選択!$C$42="","",VLOOKUP(作業員の選択!$C$42,基本データ!$A$11:$AN$50,25,FALSE))</f>
        <v>232</v>
      </c>
      <c r="Y283" s="244"/>
      <c r="Z283" s="244"/>
      <c r="AA283" s="243"/>
      <c r="AB283" s="242">
        <f>IF(作業員の選択!$C$42="","",VLOOKUP(作業員の選択!$C$42,基本データ!$A$11:$AN$50,31,FALSE))</f>
        <v>532</v>
      </c>
      <c r="AC283" s="243"/>
      <c r="AD283" s="281"/>
      <c r="AE283" s="282"/>
      <c r="AF283" s="241">
        <f>IF(作業員の選択!$C$12="","",VLOOKUP(作業員の選択!$C$12,基本データ!$A$11:$AN$50,25,FALSE))</f>
        <v>202</v>
      </c>
      <c r="AG283" s="241"/>
      <c r="AH283" s="236"/>
    </row>
    <row r="284" spans="2:34" ht="9" customHeight="1">
      <c r="B284" s="68"/>
      <c r="C284" s="283" t="str">
        <f>IF(作業員の選択!$C$43="","",VLOOKUP(作業員の選択!$C$43,基本データ!$A$11:$AN$50,2,FALSE))</f>
        <v>きむら　さぶろう</v>
      </c>
      <c r="D284" s="284"/>
      <c r="E284" s="285"/>
      <c r="F284" s="66"/>
      <c r="G284" s="289"/>
      <c r="H284" s="290">
        <f>IF(作業員の選択!$C$43="","　　年　月　日",VLOOKUP(作業員の選択!$C$43,基本データ!$A$11:$AQ$50,5,FALSE))</f>
        <v>42095</v>
      </c>
      <c r="I284" s="291"/>
      <c r="J284" s="296">
        <f>IF(作業員の選択!$C$43="","　　年　月　日",VLOOKUP(作業員の選択!$C$43,基本データ!$A$11:$AQ$50,4,FALSE))</f>
        <v>32933</v>
      </c>
      <c r="K284" s="145" t="str">
        <f>IF(作業員の選択!$C$43="","",VLOOKUP(作業員の選択!$C$43,基本データ!$A$11:$AN$50,6,FALSE))</f>
        <v>長岡市大手通1丁目1-3</v>
      </c>
      <c r="L284" s="267" t="s">
        <v>43</v>
      </c>
      <c r="M284" s="268"/>
      <c r="N284" s="299" t="str">
        <f>IF(作業員の選択!$C$43="","",VLOOKUP(作業員の選択!$C$43,基本データ!$A$11:$AN$50,7,FALSE))</f>
        <v>0258-22-0043</v>
      </c>
      <c r="O284" s="300"/>
      <c r="P284" s="301">
        <f>IF(作業員の選択!$C$43="","",VLOOKUP(作業員の選択!$C$43,基本データ!$A$11:$AN$50,10,FALSE))</f>
        <v>44715</v>
      </c>
      <c r="Q284" s="302"/>
      <c r="R284" s="303"/>
      <c r="S284" s="62"/>
      <c r="T284" s="310">
        <f>IF(作業員の選択!$C$43="","　　年　月　日",VLOOKUP(作業員の選択!$C$43,基本データ!$A$11:$AQ$50,32,FALSE))</f>
        <v>44715</v>
      </c>
      <c r="U284" s="311"/>
      <c r="V284" s="316" t="str">
        <f>IF(作業員の選択!$C$43="","",VLOOKUP(作業員の選択!$C$43,基本データ!$A$11:$AN$50,14,FALSE))</f>
        <v>ぐ</v>
      </c>
      <c r="W284" s="317"/>
      <c r="X284" s="316">
        <f>IF(作業員の選択!$C$43="","",VLOOKUP(作業員の選択!$C$43,基本データ!$A$11:$AN$50,20,FALSE))</f>
        <v>93</v>
      </c>
      <c r="Y284" s="318"/>
      <c r="Z284" s="318"/>
      <c r="AA284" s="317"/>
      <c r="AB284" s="316">
        <f>IF(作業員の選択!$C$43="","",VLOOKUP(作業員の選択!$C$43,基本データ!$A$11:$AN$50,26,FALSE))</f>
        <v>243</v>
      </c>
      <c r="AC284" s="317"/>
      <c r="AD284" s="319" t="s">
        <v>66</v>
      </c>
      <c r="AE284" s="320"/>
      <c r="AF284" s="240" t="str">
        <f>IF(作業員の選択!$C$43="","",VLOOKUP(作業員の選択!$C$43,基本データ!$A$11:$AN$50,35,FALSE))</f>
        <v>建設国保</v>
      </c>
      <c r="AG284" s="240">
        <f>IF(作業員の選択!$C$43="","",VLOOKUP(作業員の選択!$C$43,基本データ!$A$11:$AN$50,36,FALSE))</f>
        <v>33</v>
      </c>
      <c r="AH284" s="234" t="str">
        <f>IF(作業員の選択!$C$43="","",IF(VLOOKUP(作業員の選択!$C$43,基本データ!$A$11:$AO$60,41,FALSE)="有","○",IF(VLOOKUP(作業員の選択!$C$43,基本データ!$A$11:$AO$60,41,FALSE)="","","")))</f>
        <v>○</v>
      </c>
    </row>
    <row r="285" spans="2:34" ht="9" customHeight="1">
      <c r="B285" s="121"/>
      <c r="C285" s="286"/>
      <c r="D285" s="287"/>
      <c r="E285" s="288"/>
      <c r="F285" s="120"/>
      <c r="G285" s="256"/>
      <c r="H285" s="292"/>
      <c r="I285" s="293"/>
      <c r="J285" s="297"/>
      <c r="K285" s="158"/>
      <c r="L285" s="137"/>
      <c r="M285" s="138"/>
      <c r="N285" s="138"/>
      <c r="O285" s="139"/>
      <c r="P285" s="304"/>
      <c r="Q285" s="305"/>
      <c r="R285" s="306"/>
      <c r="S285" s="117"/>
      <c r="T285" s="312"/>
      <c r="U285" s="313"/>
      <c r="V285" s="237" t="str">
        <f>IF(作業員の選択!$C$43="","",VLOOKUP(作業員の選択!$C$43,基本データ!$A$11:$AN$50,15,FALSE))</f>
        <v>づ</v>
      </c>
      <c r="W285" s="238"/>
      <c r="X285" s="237">
        <f>IF(作業員の選択!$C$43="","",VLOOKUP(作業員の選択!$C$43,基本データ!$A$11:$AN$50,21,FALSE))</f>
        <v>0</v>
      </c>
      <c r="Y285" s="239"/>
      <c r="Z285" s="239"/>
      <c r="AA285" s="238"/>
      <c r="AB285" s="237">
        <f>IF(作業員の選択!$C$43="","",VLOOKUP(作業員の選択!$C$43,基本データ!$A$11:$AN$50,27,FALSE))</f>
        <v>253</v>
      </c>
      <c r="AC285" s="238"/>
      <c r="AD285" s="279"/>
      <c r="AE285" s="280"/>
      <c r="AF285" s="241">
        <f>IF(作業員の選択!$C$13="","",VLOOKUP(作業員の選択!$C$13,基本データ!$A$11:$AN$50,25,FALSE))</f>
        <v>203</v>
      </c>
      <c r="AG285" s="241">
        <f>IF(作業員の選択!$C$13="","",VLOOKUP(作業員の選択!$C$13,基本データ!$A$11:$AN$50,25,FALSE))</f>
        <v>203</v>
      </c>
      <c r="AH285" s="235"/>
    </row>
    <row r="286" spans="2:34" ht="9" customHeight="1">
      <c r="B286" s="245">
        <v>33</v>
      </c>
      <c r="C286" s="246" t="str">
        <f>IF(作業員の選択!$C$43="","",VLOOKUP(作業員の選択!$C$43,基本データ!$A$11:$AN$50,1,FALSE))</f>
        <v>木村　三郎</v>
      </c>
      <c r="D286" s="247"/>
      <c r="E286" s="248"/>
      <c r="F286" s="255" t="str">
        <f>IF(作業員の選択!$C$43="","",VLOOKUP(作業員の選択!$C$43,基本データ!$A$11:$AN$50,3,FALSE))</f>
        <v>運転手</v>
      </c>
      <c r="G286" s="256"/>
      <c r="H286" s="294"/>
      <c r="I286" s="295"/>
      <c r="J286" s="298"/>
      <c r="K286" s="147"/>
      <c r="L286" s="100"/>
      <c r="M286" s="101"/>
      <c r="N286" s="101"/>
      <c r="O286" s="102"/>
      <c r="P286" s="307"/>
      <c r="Q286" s="308"/>
      <c r="R286" s="309"/>
      <c r="S286" s="255" t="str">
        <f>IF(作業員の選択!$C$43="","",VLOOKUP(作業員の選択!$C$43,基本データ!$A$11:$AN$50,13,FALSE))</f>
        <v>A</v>
      </c>
      <c r="T286" s="314"/>
      <c r="U286" s="315"/>
      <c r="V286" s="237" t="str">
        <f>IF(作業員の選択!$C$43="","",VLOOKUP(作業員の選択!$C$43,基本データ!$A$11:$AN$50,16,FALSE))</f>
        <v>あか</v>
      </c>
      <c r="W286" s="238"/>
      <c r="X286" s="237">
        <f>IF(作業員の選択!$C$43="","",VLOOKUP(作業員の選択!$C$43,基本データ!$A$11:$AN$50,22,FALSE))</f>
        <v>0</v>
      </c>
      <c r="Y286" s="239"/>
      <c r="Z286" s="239"/>
      <c r="AA286" s="238"/>
      <c r="AB286" s="237">
        <f>IF(作業員の選択!$C$43="","",VLOOKUP(作業員の選択!$C$43,基本データ!$A$11:$AN$50,28,FALSE))</f>
        <v>261</v>
      </c>
      <c r="AC286" s="238"/>
      <c r="AD286" s="321"/>
      <c r="AE286" s="322"/>
      <c r="AF286" s="240" t="str">
        <f>IF(作業員の選択!$C$43="","",VLOOKUP(作業員の選択!$C$43,基本データ!$A$11:$AN$50,37,FALSE))</f>
        <v>受給者</v>
      </c>
      <c r="AG286" s="240" t="s">
        <v>372</v>
      </c>
      <c r="AH286" s="236"/>
    </row>
    <row r="287" spans="2:34" ht="9" customHeight="1">
      <c r="B287" s="245"/>
      <c r="C287" s="249"/>
      <c r="D287" s="250"/>
      <c r="E287" s="251"/>
      <c r="F287" s="255"/>
      <c r="G287" s="256"/>
      <c r="H287" s="258">
        <f ca="1">IF(作業員の選択!$C$43="","　　年",VLOOKUP(作業員の選択!$C$43,基本データ!$A$11:$AQ$50,43,FALSE))</f>
        <v>15</v>
      </c>
      <c r="I287" s="259"/>
      <c r="J287" s="264">
        <f ca="1">IF(作業員の選択!$C$43="","　歳",VLOOKUP(作業員の選択!$C$43,基本データ!$A$11:$AQ$50,42,FALSE))</f>
        <v>33</v>
      </c>
      <c r="K287" s="159" t="str">
        <f>IF(作業員の選択!$C$43="","",VLOOKUP(作業員の選択!$C$43,基本データ!$A$11:$AN$50,8,FALSE))</f>
        <v>長岡市小国町3-3</v>
      </c>
      <c r="L287" s="267" t="s">
        <v>43</v>
      </c>
      <c r="M287" s="268"/>
      <c r="N287" s="269" t="str">
        <f>IF(作業員の選択!$C$43="","",VLOOKUP(作業員の選択!$C$43,基本データ!$A$11:$AN$50,9,FALSE))</f>
        <v>090-1111-1113</v>
      </c>
      <c r="O287" s="270"/>
      <c r="P287" s="271">
        <f>IF(作業員の選択!$C$43="","",VLOOKUP(作業員の選択!$C$43,基本データ!$A$11:$AN$50,11,FALSE))</f>
        <v>103</v>
      </c>
      <c r="Q287" s="247" t="s">
        <v>68</v>
      </c>
      <c r="R287" s="274">
        <f>IF(作業員の選択!$C$43="","",VLOOKUP(作業員の選択!$C$43,基本データ!$A$11:$AN$50,12,FALSE))</f>
        <v>73</v>
      </c>
      <c r="S287" s="255"/>
      <c r="T287" s="246">
        <f>IF(作業員の選択!$C$43="","",VLOOKUP(作業員の選択!$C$43,基本データ!$A$11:$AQ$50,33,FALSE))</f>
        <v>533</v>
      </c>
      <c r="U287" s="248"/>
      <c r="V287" s="237" t="str">
        <f>IF(作業員の選択!$C$43="","",VLOOKUP(作業員の選択!$C$43,基本データ!$A$11:$AN$50,17,FALSE))</f>
        <v>む</v>
      </c>
      <c r="W287" s="238"/>
      <c r="X287" s="237">
        <f>IF(作業員の選択!$C$43="","",VLOOKUP(作業員の選択!$C$43,基本データ!$A$11:$AN$50,23,FALSE))</f>
        <v>133</v>
      </c>
      <c r="Y287" s="239"/>
      <c r="Z287" s="239"/>
      <c r="AA287" s="238"/>
      <c r="AB287" s="237">
        <f>IF(作業員の選択!$C$43="","",VLOOKUP(作業員の選択!$C$43,基本データ!$A$11:$AN$50,29,FALSE))</f>
        <v>433</v>
      </c>
      <c r="AC287" s="238"/>
      <c r="AD287" s="277" t="s">
        <v>66</v>
      </c>
      <c r="AE287" s="278"/>
      <c r="AF287" s="241">
        <f>IF(作業員の選択!$C$13="","",VLOOKUP(作業員の選択!$C$13,基本データ!$A$11:$AN$50,25,FALSE))</f>
        <v>203</v>
      </c>
      <c r="AG287" s="241"/>
      <c r="AH287" s="234" t="str">
        <f>IF(作業員の選択!$C$43="","",IF(VLOOKUP(作業員の選択!$C$43,基本データ!$A$11:$AO$60,41,FALSE)="有","",IF(VLOOKUP(作業員の選択!$C$43,基本データ!$A$11:$AO$60,41,FALSE)="無","○","")))</f>
        <v/>
      </c>
    </row>
    <row r="288" spans="2:34" ht="9" customHeight="1">
      <c r="B288" s="109"/>
      <c r="C288" s="249"/>
      <c r="D288" s="250"/>
      <c r="E288" s="251"/>
      <c r="F288" s="110"/>
      <c r="G288" s="256"/>
      <c r="H288" s="260"/>
      <c r="I288" s="261"/>
      <c r="J288" s="265"/>
      <c r="K288" s="158"/>
      <c r="L288" s="137"/>
      <c r="M288" s="138"/>
      <c r="N288" s="141"/>
      <c r="O288" s="142"/>
      <c r="P288" s="272"/>
      <c r="Q288" s="250"/>
      <c r="R288" s="275"/>
      <c r="S288" s="110"/>
      <c r="T288" s="249"/>
      <c r="U288" s="251"/>
      <c r="V288" s="237">
        <f>IF(作業員の選択!$C$43="","",VLOOKUP(作業員の選択!$C$43,基本データ!$A$11:$AN$50,18,FALSE))</f>
        <v>33</v>
      </c>
      <c r="W288" s="238"/>
      <c r="X288" s="237">
        <f>IF(作業員の選択!$C$43="","",VLOOKUP(作業員の選択!$C$43,基本データ!$A$11:$AN$50,24,FALSE))</f>
        <v>183</v>
      </c>
      <c r="Y288" s="239"/>
      <c r="Z288" s="239"/>
      <c r="AA288" s="238"/>
      <c r="AB288" s="237">
        <f>IF(作業員の選択!$C$43="","",VLOOKUP(作業員の選択!$C$43,基本データ!$A$11:$AN$50,30,FALSE))</f>
        <v>463</v>
      </c>
      <c r="AC288" s="238"/>
      <c r="AD288" s="279"/>
      <c r="AE288" s="280"/>
      <c r="AF288" s="240" t="str">
        <f>IF(作業員の選択!$C$43="","",VLOOKUP(作業員の選択!$C$43,基本データ!$A$11:$AN$50,39,FALSE))</f>
        <v>　　</v>
      </c>
      <c r="AG288" s="240">
        <f>IF(作業員の選択!$C$43="","",IF($AF$288="適用除外","－",VLOOKUP(作業員の選択!$C$43,基本データ!$A$11:$AN$50,40,FALSE)))</f>
        <v>1033</v>
      </c>
      <c r="AH288" s="235"/>
    </row>
    <row r="289" spans="2:35" ht="9" customHeight="1">
      <c r="B289" s="67"/>
      <c r="C289" s="252"/>
      <c r="D289" s="253"/>
      <c r="E289" s="254"/>
      <c r="F289" s="64"/>
      <c r="G289" s="257"/>
      <c r="H289" s="262"/>
      <c r="I289" s="263"/>
      <c r="J289" s="266"/>
      <c r="K289" s="149"/>
      <c r="L289" s="103"/>
      <c r="M289" s="104"/>
      <c r="N289" s="104"/>
      <c r="O289" s="105"/>
      <c r="P289" s="273"/>
      <c r="Q289" s="253"/>
      <c r="R289" s="276"/>
      <c r="S289" s="65"/>
      <c r="T289" s="252"/>
      <c r="U289" s="254"/>
      <c r="V289" s="242">
        <f>IF(作業員の選択!$C$43="","",VLOOKUP(作業員の選択!$C$43,基本データ!$A$11:$AN$50,19,FALSE))</f>
        <v>83</v>
      </c>
      <c r="W289" s="243"/>
      <c r="X289" s="242">
        <f>IF(作業員の選択!$C$43="","",VLOOKUP(作業員の選択!$C$43,基本データ!$A$11:$AN$50,25,FALSE))</f>
        <v>233</v>
      </c>
      <c r="Y289" s="244"/>
      <c r="Z289" s="244"/>
      <c r="AA289" s="243"/>
      <c r="AB289" s="242">
        <f>IF(作業員の選択!$C$43="","",VLOOKUP(作業員の選択!$C$43,基本データ!$A$11:$AN$50,31,FALSE))</f>
        <v>533</v>
      </c>
      <c r="AC289" s="243"/>
      <c r="AD289" s="281"/>
      <c r="AE289" s="282"/>
      <c r="AF289" s="241">
        <f>IF(作業員の選択!$C$13="","",VLOOKUP(作業員の選択!$C$13,基本データ!$A$11:$AN$50,25,FALSE))</f>
        <v>203</v>
      </c>
      <c r="AG289" s="241"/>
      <c r="AH289" s="236"/>
    </row>
    <row r="290" spans="2:35" ht="9" customHeight="1">
      <c r="B290" s="68"/>
      <c r="C290" s="283" t="str">
        <f>IF(作業員の選択!$C$44="","",VLOOKUP(作業員の選択!$C$44,基本データ!$A$11:$AN$50,2,FALSE))</f>
        <v>きむら　しろう</v>
      </c>
      <c r="D290" s="284"/>
      <c r="E290" s="285"/>
      <c r="F290" s="66"/>
      <c r="G290" s="289"/>
      <c r="H290" s="290">
        <f>IF(作業員の選択!$C$44="","　　年　月　日",VLOOKUP(作業員の選択!$C$44,基本データ!$A$11:$AQ$50,5,FALSE))</f>
        <v>42461</v>
      </c>
      <c r="I290" s="291"/>
      <c r="J290" s="296">
        <f>IF(作業員の選択!$C$44="","　　年　月　日",VLOOKUP(作業員の選択!$C$44,基本データ!$A$11:$AQ$50,4,FALSE))</f>
        <v>33329</v>
      </c>
      <c r="K290" s="145" t="str">
        <f>IF(作業員の選択!$C$44="","",VLOOKUP(作業員の選択!$C$44,基本データ!$A$11:$AN$50,6,FALSE))</f>
        <v>長岡市大手通1丁目1-4</v>
      </c>
      <c r="L290" s="267" t="s">
        <v>43</v>
      </c>
      <c r="M290" s="268"/>
      <c r="N290" s="299" t="str">
        <f>IF(作業員の選択!$C$44="","",VLOOKUP(作業員の選択!$C$44,基本データ!$A$11:$AN$50,7,FALSE))</f>
        <v>0258-22-0044</v>
      </c>
      <c r="O290" s="300"/>
      <c r="P290" s="301">
        <f>IF(作業員の選択!$C$44="","",VLOOKUP(作業員の選択!$C$44,基本データ!$A$11:$AN$50,10,FALSE))</f>
        <v>44716</v>
      </c>
      <c r="Q290" s="302"/>
      <c r="R290" s="303"/>
      <c r="S290" s="62"/>
      <c r="T290" s="310">
        <f>IF(作業員の選択!$C$44="","　　年　月　日",VLOOKUP(作業員の選択!$C$44,基本データ!$A$11:$AQ$50,32,FALSE))</f>
        <v>44716</v>
      </c>
      <c r="U290" s="311"/>
      <c r="V290" s="316" t="str">
        <f>IF(作業員の選択!$C$44="","",VLOOKUP(作業員の選択!$C$44,基本データ!$A$11:$AN$50,14,FALSE))</f>
        <v>げ</v>
      </c>
      <c r="W290" s="317"/>
      <c r="X290" s="316">
        <f>IF(作業員の選択!$C$44="","",VLOOKUP(作業員の選択!$C$44,基本データ!$A$11:$AN$50,20,FALSE))</f>
        <v>94</v>
      </c>
      <c r="Y290" s="318"/>
      <c r="Z290" s="318"/>
      <c r="AA290" s="317"/>
      <c r="AB290" s="316">
        <f>IF(作業員の選択!$C$44="","",VLOOKUP(作業員の選択!$C$44,基本データ!$A$11:$AN$50,26,FALSE))</f>
        <v>244</v>
      </c>
      <c r="AC290" s="317"/>
      <c r="AD290" s="319" t="s">
        <v>66</v>
      </c>
      <c r="AE290" s="320"/>
      <c r="AF290" s="240" t="str">
        <f>IF(作業員の選択!$C$44="","",VLOOKUP(作業員の選択!$C$44,基本データ!$A$11:$AN$50,35,FALSE))</f>
        <v>建設国保</v>
      </c>
      <c r="AG290" s="240">
        <f>IF(作業員の選択!$C$44="","",VLOOKUP(作業員の選択!$C$44,基本データ!$A$11:$AN$50,36,FALSE))</f>
        <v>34</v>
      </c>
      <c r="AH290" s="234" t="str">
        <f>IF(作業員の選択!$C$44="","",IF(VLOOKUP(作業員の選択!$C$44,基本データ!$A$11:$AO$60,41,FALSE)="有","○",IF(VLOOKUP(作業員の選択!$C$44,基本データ!$A$11:$AO$60,41,FALSE)="","","")))</f>
        <v/>
      </c>
    </row>
    <row r="291" spans="2:35" ht="9" customHeight="1">
      <c r="B291" s="121"/>
      <c r="C291" s="286"/>
      <c r="D291" s="287"/>
      <c r="E291" s="288"/>
      <c r="F291" s="120"/>
      <c r="G291" s="256"/>
      <c r="H291" s="292"/>
      <c r="I291" s="293"/>
      <c r="J291" s="297"/>
      <c r="K291" s="158"/>
      <c r="L291" s="137"/>
      <c r="M291" s="138"/>
      <c r="N291" s="138"/>
      <c r="O291" s="139"/>
      <c r="P291" s="304"/>
      <c r="Q291" s="305"/>
      <c r="R291" s="306"/>
      <c r="S291" s="117"/>
      <c r="T291" s="312"/>
      <c r="U291" s="313"/>
      <c r="V291" s="237" t="str">
        <f>IF(作業員の選択!$C$44="","",VLOOKUP(作業員の選択!$C$44,基本データ!$A$11:$AN$50,15,FALSE))</f>
        <v>で</v>
      </c>
      <c r="W291" s="238"/>
      <c r="X291" s="237">
        <f>IF(作業員の選択!$C$44="","",VLOOKUP(作業員の選択!$C$44,基本データ!$A$11:$AN$50,21,FALSE))</f>
        <v>0</v>
      </c>
      <c r="Y291" s="239"/>
      <c r="Z291" s="239"/>
      <c r="AA291" s="238"/>
      <c r="AB291" s="237">
        <f>IF(作業員の選択!$C$44="","",VLOOKUP(作業員の選択!$C$44,基本データ!$A$11:$AN$50,27,FALSE))</f>
        <v>254</v>
      </c>
      <c r="AC291" s="238"/>
      <c r="AD291" s="279"/>
      <c r="AE291" s="280"/>
      <c r="AF291" s="241">
        <f>IF(作業員の選択!$C$14="","",VLOOKUP(作業員の選択!$C$14,基本データ!$A$11:$AN$50,25,FALSE))</f>
        <v>204</v>
      </c>
      <c r="AG291" s="241">
        <f>IF(作業員の選択!$C$14="","",VLOOKUP(作業員の選択!$C$14,基本データ!$A$11:$AN$50,25,FALSE))</f>
        <v>204</v>
      </c>
      <c r="AH291" s="235"/>
    </row>
    <row r="292" spans="2:35" ht="9" customHeight="1">
      <c r="B292" s="245">
        <v>34</v>
      </c>
      <c r="C292" s="246" t="str">
        <f>IF(作業員の選択!$C$44="","",VLOOKUP(作業員の選択!$C$44,基本データ!$A$11:$AN$50,1,FALSE))</f>
        <v>木村　四郎</v>
      </c>
      <c r="D292" s="247"/>
      <c r="E292" s="248"/>
      <c r="F292" s="255" t="str">
        <f>IF(作業員の選択!$C$44="","",VLOOKUP(作業員の選択!$C$44,基本データ!$A$11:$AN$50,3,FALSE))</f>
        <v>塗装工</v>
      </c>
      <c r="G292" s="256"/>
      <c r="H292" s="294"/>
      <c r="I292" s="295"/>
      <c r="J292" s="298"/>
      <c r="K292" s="147"/>
      <c r="L292" s="100"/>
      <c r="M292" s="101"/>
      <c r="N292" s="101"/>
      <c r="O292" s="102"/>
      <c r="P292" s="307"/>
      <c r="Q292" s="308"/>
      <c r="R292" s="309"/>
      <c r="S292" s="255" t="str">
        <f>IF(作業員の選択!$C$44="","",VLOOKUP(作業員の選択!$C$44,基本データ!$A$11:$AN$50,13,FALSE))</f>
        <v>B</v>
      </c>
      <c r="T292" s="314"/>
      <c r="U292" s="315"/>
      <c r="V292" s="237" t="str">
        <f>IF(作業員の選択!$C$44="","",VLOOKUP(作業員の選択!$C$44,基本データ!$A$11:$AN$50,16,FALSE))</f>
        <v>あき</v>
      </c>
      <c r="W292" s="238"/>
      <c r="X292" s="237">
        <f>IF(作業員の選択!$C$44="","",VLOOKUP(作業員の選択!$C$44,基本データ!$A$11:$AN$50,22,FALSE))</f>
        <v>0</v>
      </c>
      <c r="Y292" s="239"/>
      <c r="Z292" s="239"/>
      <c r="AA292" s="238"/>
      <c r="AB292" s="237">
        <f>IF(作業員の選択!$C$44="","",VLOOKUP(作業員の選択!$C$44,基本データ!$A$11:$AN$50,28,FALSE))</f>
        <v>261</v>
      </c>
      <c r="AC292" s="238"/>
      <c r="AD292" s="321"/>
      <c r="AE292" s="322"/>
      <c r="AF292" s="240" t="str">
        <f>IF(作業員の選択!$C$44="","",VLOOKUP(作業員の選択!$C$44,基本データ!$A$11:$AN$50,37,FALSE))</f>
        <v>厚生年金</v>
      </c>
      <c r="AG292" s="240" t="s">
        <v>372</v>
      </c>
      <c r="AH292" s="236"/>
    </row>
    <row r="293" spans="2:35" ht="9" customHeight="1">
      <c r="B293" s="245"/>
      <c r="C293" s="249"/>
      <c r="D293" s="250"/>
      <c r="E293" s="251"/>
      <c r="F293" s="255"/>
      <c r="G293" s="256"/>
      <c r="H293" s="258">
        <f ca="1">IF(作業員の選択!$C$44="","　　年",VLOOKUP(作業員の選択!$C$44,基本データ!$A$11:$AQ$50,43,FALSE))</f>
        <v>15</v>
      </c>
      <c r="I293" s="259"/>
      <c r="J293" s="264">
        <f ca="1">IF(作業員の選択!$C$44="","　歳",VLOOKUP(作業員の選択!$C$44,基本データ!$A$11:$AQ$50,42,FALSE))</f>
        <v>32</v>
      </c>
      <c r="K293" s="159" t="str">
        <f>IF(作業員の選択!$C$44="","",VLOOKUP(作業員の選択!$C$44,基本データ!$A$11:$AN$50,8,FALSE))</f>
        <v>長岡市小国町3-4</v>
      </c>
      <c r="L293" s="267" t="s">
        <v>43</v>
      </c>
      <c r="M293" s="268"/>
      <c r="N293" s="269" t="str">
        <f>IF(作業員の選択!$C$44="","",VLOOKUP(作業員の選択!$C$44,基本データ!$A$11:$AN$50,9,FALSE))</f>
        <v>090-1111-1114</v>
      </c>
      <c r="O293" s="270"/>
      <c r="P293" s="271">
        <f>IF(作業員の選択!$C$44="","",VLOOKUP(作業員の選択!$C$44,基本データ!$A$11:$AN$50,11,FALSE))</f>
        <v>104</v>
      </c>
      <c r="Q293" s="247" t="s">
        <v>68</v>
      </c>
      <c r="R293" s="274">
        <f>IF(作業員の選択!$C$44="","",VLOOKUP(作業員の選択!$C$44,基本データ!$A$11:$AN$50,12,FALSE))</f>
        <v>74</v>
      </c>
      <c r="S293" s="255"/>
      <c r="T293" s="246">
        <f>IF(作業員の選択!$C$44="","",VLOOKUP(作業員の選択!$C$44,基本データ!$A$11:$AQ$50,33,FALSE))</f>
        <v>534</v>
      </c>
      <c r="U293" s="248"/>
      <c r="V293" s="237" t="str">
        <f>IF(作業員の選択!$C$44="","",VLOOKUP(作業員の選択!$C$44,基本データ!$A$11:$AN$50,17,FALSE))</f>
        <v>め</v>
      </c>
      <c r="W293" s="238"/>
      <c r="X293" s="237">
        <f>IF(作業員の選択!$C$44="","",VLOOKUP(作業員の選択!$C$44,基本データ!$A$11:$AN$50,23,FALSE))</f>
        <v>134</v>
      </c>
      <c r="Y293" s="239"/>
      <c r="Z293" s="239"/>
      <c r="AA293" s="238"/>
      <c r="AB293" s="237">
        <f>IF(作業員の選択!$C$44="","",VLOOKUP(作業員の選択!$C$44,基本データ!$A$11:$AN$50,29,FALSE))</f>
        <v>434</v>
      </c>
      <c r="AC293" s="238"/>
      <c r="AD293" s="277" t="s">
        <v>66</v>
      </c>
      <c r="AE293" s="278"/>
      <c r="AF293" s="241">
        <f>IF(作業員の選択!$C$14="","",VLOOKUP(作業員の選択!$C$14,基本データ!$A$11:$AN$50,25,FALSE))</f>
        <v>204</v>
      </c>
      <c r="AG293" s="241"/>
      <c r="AH293" s="234" t="str">
        <f>IF(作業員の選択!$C$44="","",IF(VLOOKUP(作業員の選択!$C$44,基本データ!$A$11:$AO$60,41,FALSE)="有","",IF(VLOOKUP(作業員の選択!$C$44,基本データ!$A$11:$AO$60,41,FALSE)="無","○","")))</f>
        <v>○</v>
      </c>
    </row>
    <row r="294" spans="2:35" ht="9" customHeight="1">
      <c r="B294" s="109"/>
      <c r="C294" s="249"/>
      <c r="D294" s="250"/>
      <c r="E294" s="251"/>
      <c r="F294" s="110"/>
      <c r="G294" s="256"/>
      <c r="H294" s="260"/>
      <c r="I294" s="261"/>
      <c r="J294" s="265"/>
      <c r="K294" s="158"/>
      <c r="L294" s="137"/>
      <c r="M294" s="138"/>
      <c r="N294" s="141"/>
      <c r="O294" s="142"/>
      <c r="P294" s="272"/>
      <c r="Q294" s="250"/>
      <c r="R294" s="275"/>
      <c r="S294" s="110"/>
      <c r="T294" s="249"/>
      <c r="U294" s="251"/>
      <c r="V294" s="237">
        <f>IF(作業員の選択!$C$44="","",VLOOKUP(作業員の選択!$C$44,基本データ!$A$11:$AN$50,18,FALSE))</f>
        <v>34</v>
      </c>
      <c r="W294" s="238"/>
      <c r="X294" s="237">
        <f>IF(作業員の選択!$C$44="","",VLOOKUP(作業員の選択!$C$44,基本データ!$A$11:$AN$50,24,FALSE))</f>
        <v>184</v>
      </c>
      <c r="Y294" s="239"/>
      <c r="Z294" s="239"/>
      <c r="AA294" s="238"/>
      <c r="AB294" s="237">
        <f>IF(作業員の選択!$C$44="","",VLOOKUP(作業員の選択!$C$44,基本データ!$A$11:$AN$50,30,FALSE))</f>
        <v>464</v>
      </c>
      <c r="AC294" s="238"/>
      <c r="AD294" s="279"/>
      <c r="AE294" s="280"/>
      <c r="AF294" s="240" t="str">
        <f>IF(作業員の選択!$C$44="","",VLOOKUP(作業員の選択!$C$44,基本データ!$A$11:$AN$50,39,FALSE))</f>
        <v>適用除外</v>
      </c>
      <c r="AG294" s="240" t="str">
        <f>IF(作業員の選択!$C$44="","",IF($AF$294="適用除外","－",VLOOKUP(作業員の選択!$C$44,基本データ!$A$11:$AN$50,40,FALSE)))</f>
        <v>－</v>
      </c>
      <c r="AH294" s="235"/>
    </row>
    <row r="295" spans="2:35" ht="9" customHeight="1">
      <c r="B295" s="67"/>
      <c r="C295" s="252"/>
      <c r="D295" s="253"/>
      <c r="E295" s="254"/>
      <c r="F295" s="64"/>
      <c r="G295" s="257"/>
      <c r="H295" s="262"/>
      <c r="I295" s="263"/>
      <c r="J295" s="266"/>
      <c r="K295" s="149"/>
      <c r="L295" s="103"/>
      <c r="M295" s="104"/>
      <c r="N295" s="104"/>
      <c r="O295" s="105"/>
      <c r="P295" s="273"/>
      <c r="Q295" s="253"/>
      <c r="R295" s="276"/>
      <c r="S295" s="65"/>
      <c r="T295" s="252"/>
      <c r="U295" s="254"/>
      <c r="V295" s="242">
        <f>IF(作業員の選択!$C$44="","",VLOOKUP(作業員の選択!$C$44,基本データ!$A$11:$AN$50,19,FALSE))</f>
        <v>84</v>
      </c>
      <c r="W295" s="243"/>
      <c r="X295" s="242">
        <f>IF(作業員の選択!$C$44="","",VLOOKUP(作業員の選択!$C$44,基本データ!$A$11:$AN$50,25,FALSE))</f>
        <v>234</v>
      </c>
      <c r="Y295" s="244"/>
      <c r="Z295" s="244"/>
      <c r="AA295" s="243"/>
      <c r="AB295" s="242">
        <f>IF(作業員の選択!$C$44="","",VLOOKUP(作業員の選択!$C$44,基本データ!$A$11:$AN$50,31,FALSE))</f>
        <v>534</v>
      </c>
      <c r="AC295" s="243"/>
      <c r="AD295" s="281"/>
      <c r="AE295" s="282"/>
      <c r="AF295" s="241">
        <f>IF(作業員の選択!$C$14="","",VLOOKUP(作業員の選択!$C$14,基本データ!$A$11:$AN$50,25,FALSE))</f>
        <v>204</v>
      </c>
      <c r="AG295" s="241"/>
      <c r="AH295" s="236"/>
    </row>
    <row r="296" spans="2:35" ht="9" customHeight="1">
      <c r="B296" s="68"/>
      <c r="C296" s="283" t="str">
        <f>IF(作業員の選択!$C$45="","",VLOOKUP(作業員の選択!$C$45,基本データ!$A$11:$AN$50,2,FALSE))</f>
        <v>きむら　ごろう</v>
      </c>
      <c r="D296" s="284"/>
      <c r="E296" s="285"/>
      <c r="F296" s="66"/>
      <c r="G296" s="289"/>
      <c r="H296" s="290">
        <f>IF(作業員の選択!$C$45="","　　年　月　日",VLOOKUP(作業員の選択!$C$45,基本データ!$A$11:$AQ$50,5,FALSE))</f>
        <v>42826</v>
      </c>
      <c r="I296" s="291"/>
      <c r="J296" s="296">
        <f>IF(作業員の選択!$C$45="","　　年　月　日",VLOOKUP(作業員の選択!$C$45,基本データ!$A$11:$AQ$50,4,FALSE))</f>
        <v>33725</v>
      </c>
      <c r="K296" s="145" t="str">
        <f>IF(作業員の選択!$C$45="","",VLOOKUP(作業員の選択!$C$45,基本データ!$A$11:$AN$50,6,FALSE))</f>
        <v>長岡市大手通1丁目1-5</v>
      </c>
      <c r="L296" s="267" t="s">
        <v>43</v>
      </c>
      <c r="M296" s="268"/>
      <c r="N296" s="299" t="str">
        <f>IF(作業員の選択!$C$45="","",VLOOKUP(作業員の選択!$C$45,基本データ!$A$11:$AN$50,7,FALSE))</f>
        <v>0258-22-0045</v>
      </c>
      <c r="O296" s="300"/>
      <c r="P296" s="301">
        <f>IF(作業員の選択!$C$45="","",VLOOKUP(作業員の選択!$C$45,基本データ!$A$11:$AN$50,10,FALSE))</f>
        <v>44717</v>
      </c>
      <c r="Q296" s="302"/>
      <c r="R296" s="303"/>
      <c r="S296" s="62"/>
      <c r="T296" s="310">
        <f>IF(作業員の選択!$C$45="","　　年　月　日",VLOOKUP(作業員の選択!$C$45,基本データ!$A$11:$AQ$50,32,FALSE))</f>
        <v>44717</v>
      </c>
      <c r="U296" s="311"/>
      <c r="V296" s="316" t="str">
        <f>IF(作業員の選択!$C$45="","",VLOOKUP(作業員の選択!$C$45,基本データ!$A$11:$AN$50,14,FALSE))</f>
        <v>ご</v>
      </c>
      <c r="W296" s="317"/>
      <c r="X296" s="316">
        <f>IF(作業員の選択!$C$45="","",VLOOKUP(作業員の選択!$C$45,基本データ!$A$11:$AN$50,20,FALSE))</f>
        <v>95</v>
      </c>
      <c r="Y296" s="318"/>
      <c r="Z296" s="318"/>
      <c r="AA296" s="317"/>
      <c r="AB296" s="316">
        <f>IF(作業員の選択!$C$45="","",VLOOKUP(作業員の選択!$C$45,基本データ!$A$11:$AN$50,26,FALSE))</f>
        <v>245</v>
      </c>
      <c r="AC296" s="317"/>
      <c r="AD296" s="319" t="s">
        <v>66</v>
      </c>
      <c r="AE296" s="320"/>
      <c r="AF296" s="240" t="str">
        <f>IF(作業員の選択!$C$45="","",VLOOKUP(作業員の選択!$C$45,基本データ!$A$11:$AN$50,35,FALSE))</f>
        <v>建設国保</v>
      </c>
      <c r="AG296" s="240">
        <f>IF(作業員の選択!$C$45="","",IF(作業員の選択!$C$45="","",VLOOKUP(作業員の選択!$C$45,基本データ!$A$11:$AN$50,36,FALSE)))</f>
        <v>35</v>
      </c>
      <c r="AH296" s="234" t="str">
        <f>IF(作業員の選択!$C$45="","",IF(VLOOKUP(作業員の選択!$C$45,基本データ!$A$11:$AO$60,41,FALSE)="有","○",IF(VLOOKUP(作業員の選択!$C$45,基本データ!$A$11:$AO$60,41,FALSE)="","","")))</f>
        <v>○</v>
      </c>
    </row>
    <row r="297" spans="2:35" ht="9" customHeight="1">
      <c r="B297" s="121"/>
      <c r="C297" s="286"/>
      <c r="D297" s="287"/>
      <c r="E297" s="288"/>
      <c r="F297" s="120"/>
      <c r="G297" s="256"/>
      <c r="H297" s="292"/>
      <c r="I297" s="293"/>
      <c r="J297" s="297"/>
      <c r="K297" s="158"/>
      <c r="L297" s="137"/>
      <c r="M297" s="138"/>
      <c r="N297" s="138"/>
      <c r="O297" s="139"/>
      <c r="P297" s="304"/>
      <c r="Q297" s="305"/>
      <c r="R297" s="306"/>
      <c r="S297" s="117"/>
      <c r="T297" s="312"/>
      <c r="U297" s="313"/>
      <c r="V297" s="237" t="str">
        <f>IF(作業員の選択!$C$45="","",VLOOKUP(作業員の選択!$C$45,基本データ!$A$11:$AN$50,15,FALSE))</f>
        <v>ど</v>
      </c>
      <c r="W297" s="238"/>
      <c r="X297" s="237">
        <f>IF(作業員の選択!$C$45="","",VLOOKUP(作業員の選択!$C$45,基本データ!$A$11:$AN$50,21,FALSE))</f>
        <v>0</v>
      </c>
      <c r="Y297" s="239"/>
      <c r="Z297" s="239"/>
      <c r="AA297" s="238"/>
      <c r="AB297" s="237">
        <f>IF(作業員の選択!$C$45="","",VLOOKUP(作業員の選択!$C$45,基本データ!$A$11:$AN$50,27,FALSE))</f>
        <v>255</v>
      </c>
      <c r="AC297" s="238"/>
      <c r="AD297" s="279"/>
      <c r="AE297" s="280"/>
      <c r="AF297" s="241">
        <f>IF(作業員の選択!$C$15="","",VLOOKUP(作業員の選択!$C$15,基本データ!$A$11:$AN$50,25,FALSE))</f>
        <v>205</v>
      </c>
      <c r="AG297" s="241">
        <f>IF(作業員の選択!$C$15="","",VLOOKUP(作業員の選択!$C$15,基本データ!$A$11:$AN$50,25,FALSE))</f>
        <v>205</v>
      </c>
      <c r="AH297" s="235"/>
    </row>
    <row r="298" spans="2:35" ht="9" customHeight="1">
      <c r="B298" s="245">
        <v>35</v>
      </c>
      <c r="C298" s="246" t="str">
        <f>IF(作業員の選択!$C$45="","",VLOOKUP(作業員の選択!$C$45,基本データ!$A$11:$AN$50,1,FALSE))</f>
        <v>木村　五郎</v>
      </c>
      <c r="D298" s="247"/>
      <c r="E298" s="248"/>
      <c r="F298" s="255" t="str">
        <f>IF(作業員の選択!$C$45="","",VLOOKUP(作業員の選択!$C$45,基本データ!$A$11:$AN$50,3,FALSE))</f>
        <v>溶接工</v>
      </c>
      <c r="G298" s="256"/>
      <c r="H298" s="294"/>
      <c r="I298" s="295"/>
      <c r="J298" s="298"/>
      <c r="K298" s="147"/>
      <c r="L298" s="100"/>
      <c r="M298" s="101"/>
      <c r="N298" s="101"/>
      <c r="O298" s="102"/>
      <c r="P298" s="307"/>
      <c r="Q298" s="308"/>
      <c r="R298" s="309"/>
      <c r="S298" s="255" t="str">
        <f>IF(作業員の選択!$C$45="","",VLOOKUP(作業員の選択!$C$45,基本データ!$A$11:$AN$50,13,FALSE))</f>
        <v>A</v>
      </c>
      <c r="T298" s="314"/>
      <c r="U298" s="315"/>
      <c r="V298" s="237" t="str">
        <f>IF(作業員の選択!$C$45="","",VLOOKUP(作業員の選択!$C$45,基本データ!$A$11:$AN$50,16,FALSE))</f>
        <v>あく</v>
      </c>
      <c r="W298" s="238"/>
      <c r="X298" s="237">
        <f>IF(作業員の選択!$C$45="","",VLOOKUP(作業員の選択!$C$45,基本データ!$A$11:$AN$50,22,FALSE))</f>
        <v>0</v>
      </c>
      <c r="Y298" s="239"/>
      <c r="Z298" s="239"/>
      <c r="AA298" s="238"/>
      <c r="AB298" s="237">
        <f>IF(作業員の選択!$C$45="","",VLOOKUP(作業員の選択!$C$45,基本データ!$A$11:$AN$50,28,FALSE))</f>
        <v>261</v>
      </c>
      <c r="AC298" s="238"/>
      <c r="AD298" s="321"/>
      <c r="AE298" s="322"/>
      <c r="AF298" s="240" t="str">
        <f>IF(作業員の選択!$C$45="","",VLOOKUP(作業員の選択!$C$45,基本データ!$A$11:$AN$50,37,FALSE))</f>
        <v>国民年金</v>
      </c>
      <c r="AG298" s="240" t="s">
        <v>372</v>
      </c>
      <c r="AH298" s="236"/>
    </row>
    <row r="299" spans="2:35" ht="9" customHeight="1">
      <c r="B299" s="245"/>
      <c r="C299" s="249"/>
      <c r="D299" s="250"/>
      <c r="E299" s="251"/>
      <c r="F299" s="255"/>
      <c r="G299" s="256"/>
      <c r="H299" s="258">
        <f ca="1">IF(作業員の選択!$C$45="","　　年",VLOOKUP(作業員の選択!$C$45,基本データ!$A$11:$AQ$50,43,FALSE))</f>
        <v>15</v>
      </c>
      <c r="I299" s="259"/>
      <c r="J299" s="264">
        <f ca="1">IF(作業員の選択!$C$45="","　歳",VLOOKUP(作業員の選択!$C$45,基本データ!$A$11:$AQ$50,42,FALSE))</f>
        <v>31</v>
      </c>
      <c r="K299" s="159" t="str">
        <f>IF(作業員の選択!$C$45="","",VLOOKUP(作業員の選択!$C$45,基本データ!$A$11:$AN$50,8,FALSE))</f>
        <v>長岡市小国町3-5</v>
      </c>
      <c r="L299" s="267" t="s">
        <v>43</v>
      </c>
      <c r="M299" s="268"/>
      <c r="N299" s="269" t="str">
        <f>IF(作業員の選択!$C$45="","",VLOOKUP(作業員の選択!$C$45,基本データ!$A$11:$AN$50,9,FALSE))</f>
        <v>090-1111-1115</v>
      </c>
      <c r="O299" s="270"/>
      <c r="P299" s="271">
        <f>IF(作業員の選択!$C$45="","",VLOOKUP(作業員の選択!$C$45,基本データ!$A$11:$AN$50,11,FALSE))</f>
        <v>105</v>
      </c>
      <c r="Q299" s="247" t="s">
        <v>68</v>
      </c>
      <c r="R299" s="274">
        <f>IF(作業員の選択!$C$45="","",VLOOKUP(作業員の選択!$C$45,基本データ!$A$11:$AN$50,12,FALSE))</f>
        <v>75</v>
      </c>
      <c r="S299" s="255"/>
      <c r="T299" s="246">
        <f>IF(作業員の選択!$C$45="","",VLOOKUP(作業員の選択!$C$45,基本データ!$A$11:$AQ$50,33,FALSE))</f>
        <v>535</v>
      </c>
      <c r="U299" s="248"/>
      <c r="V299" s="237" t="str">
        <f>IF(作業員の選択!$C$45="","",VLOOKUP(作業員の選択!$C$45,基本データ!$A$11:$AN$50,17,FALSE))</f>
        <v>も</v>
      </c>
      <c r="W299" s="238"/>
      <c r="X299" s="237">
        <f>IF(作業員の選択!$C$45="","",VLOOKUP(作業員の選択!$C$45,基本データ!$A$11:$AN$50,23,FALSE))</f>
        <v>135</v>
      </c>
      <c r="Y299" s="239"/>
      <c r="Z299" s="239"/>
      <c r="AA299" s="238"/>
      <c r="AB299" s="237">
        <f>IF(作業員の選択!$C$45="","",VLOOKUP(作業員の選択!$C$45,基本データ!$A$11:$AN$50,29,FALSE))</f>
        <v>435</v>
      </c>
      <c r="AC299" s="238"/>
      <c r="AD299" s="277" t="s">
        <v>66</v>
      </c>
      <c r="AE299" s="278"/>
      <c r="AF299" s="241">
        <f>IF(作業員の選択!$C$15="","",VLOOKUP(作業員の選択!$C$15,基本データ!$A$11:$AN$50,25,FALSE))</f>
        <v>205</v>
      </c>
      <c r="AG299" s="241"/>
      <c r="AH299" s="234" t="str">
        <f>IF(作業員の選択!$C$45="","",IF(VLOOKUP(作業員の選択!$C$45,基本データ!$A$11:$AO$60,41,FALSE)="有","",IF(VLOOKUP(作業員の選択!$C$45,基本データ!$A$11:$AO$60,41,FALSE)="無","○","")))</f>
        <v/>
      </c>
    </row>
    <row r="300" spans="2:35" ht="9" customHeight="1">
      <c r="B300" s="109"/>
      <c r="C300" s="249"/>
      <c r="D300" s="250"/>
      <c r="E300" s="251"/>
      <c r="F300" s="110"/>
      <c r="G300" s="256"/>
      <c r="H300" s="260"/>
      <c r="I300" s="261"/>
      <c r="J300" s="265"/>
      <c r="K300" s="158"/>
      <c r="L300" s="137"/>
      <c r="M300" s="138"/>
      <c r="N300" s="141"/>
      <c r="O300" s="142"/>
      <c r="P300" s="272"/>
      <c r="Q300" s="250"/>
      <c r="R300" s="275"/>
      <c r="S300" s="110"/>
      <c r="T300" s="249"/>
      <c r="U300" s="251"/>
      <c r="V300" s="237">
        <f>IF(作業員の選択!$C$45="","",VLOOKUP(作業員の選択!$C$45,基本データ!$A$11:$AN$50,18,FALSE))</f>
        <v>35</v>
      </c>
      <c r="W300" s="238"/>
      <c r="X300" s="237">
        <f>IF(作業員の選択!$C$45="","",VLOOKUP(作業員の選択!$C$45,基本データ!$A$11:$AN$50,24,FALSE))</f>
        <v>185</v>
      </c>
      <c r="Y300" s="239"/>
      <c r="Z300" s="239"/>
      <c r="AA300" s="238"/>
      <c r="AB300" s="237">
        <f>IF(作業員の選択!$C$45="","",VLOOKUP(作業員の選択!$C$45,基本データ!$A$11:$AN$50,30,FALSE))</f>
        <v>465</v>
      </c>
      <c r="AC300" s="238"/>
      <c r="AD300" s="279"/>
      <c r="AE300" s="280"/>
      <c r="AF300" s="240" t="str">
        <f>IF(作業員の選択!$C$45="","",VLOOKUP(作業員の選択!$C$45,基本データ!$A$11:$AN$50,39,FALSE))</f>
        <v>　　</v>
      </c>
      <c r="AG300" s="240">
        <f>IF(作業員の選択!$C$45="","",IF($AF$300="適用除外","－",VLOOKUP(作業員の選択!$C$45,基本データ!$A$11:$AN$50,40,FALSE)))</f>
        <v>1035</v>
      </c>
      <c r="AH300" s="235"/>
    </row>
    <row r="301" spans="2:35" ht="9" customHeight="1">
      <c r="B301" s="67"/>
      <c r="C301" s="252"/>
      <c r="D301" s="253"/>
      <c r="E301" s="254"/>
      <c r="F301" s="64"/>
      <c r="G301" s="257"/>
      <c r="H301" s="262"/>
      <c r="I301" s="263"/>
      <c r="J301" s="266"/>
      <c r="K301" s="149"/>
      <c r="L301" s="103"/>
      <c r="M301" s="104"/>
      <c r="N301" s="104"/>
      <c r="O301" s="105"/>
      <c r="P301" s="273"/>
      <c r="Q301" s="253"/>
      <c r="R301" s="276"/>
      <c r="S301" s="65"/>
      <c r="T301" s="252"/>
      <c r="U301" s="254"/>
      <c r="V301" s="242">
        <f>IF(作業員の選択!$C$45="","",VLOOKUP(作業員の選択!$C$45,基本データ!$A$11:$AN$50,19,FALSE))</f>
        <v>85</v>
      </c>
      <c r="W301" s="243"/>
      <c r="X301" s="242">
        <f>IF(作業員の選択!$C$45="","",VLOOKUP(作業員の選択!$C$45,基本データ!$A$11:$AN$50,25,FALSE))</f>
        <v>235</v>
      </c>
      <c r="Y301" s="244"/>
      <c r="Z301" s="244"/>
      <c r="AA301" s="243"/>
      <c r="AB301" s="242">
        <f>IF(作業員の選択!$C$45="","",VLOOKUP(作業員の選択!$C$45,基本データ!$A$11:$AN$50,31,FALSE))</f>
        <v>535</v>
      </c>
      <c r="AC301" s="243"/>
      <c r="AD301" s="281"/>
      <c r="AE301" s="282"/>
      <c r="AF301" s="241">
        <f>IF(作業員の選択!$C$15="","",VLOOKUP(作業員の選択!$C$15,基本データ!$A$11:$AN$50,25,FALSE))</f>
        <v>205</v>
      </c>
      <c r="AG301" s="241"/>
      <c r="AH301" s="236"/>
    </row>
    <row r="302" spans="2:35" ht="9" customHeight="1">
      <c r="B302" s="68"/>
      <c r="C302" s="283" t="str">
        <f>IF(作業員の選択!$C$46="","",VLOOKUP(作業員の選択!$C$46,基本データ!$A$11:$AN$50,2,FALSE))</f>
        <v>きむら　ろくろう</v>
      </c>
      <c r="D302" s="284"/>
      <c r="E302" s="285"/>
      <c r="F302" s="66"/>
      <c r="G302" s="289"/>
      <c r="H302" s="290">
        <f>IF(作業員の選択!$C$46="","　　年　月　日",VLOOKUP(作業員の選択!$C$46,基本データ!$A$11:$AQ$50,5,FALSE))</f>
        <v>43191</v>
      </c>
      <c r="I302" s="291"/>
      <c r="J302" s="296">
        <f>IF(作業員の選択!$C$46="","　　年　月　日",VLOOKUP(作業員の選択!$C$46,基本データ!$A$11:$AQ$50,4,FALSE))</f>
        <v>34121</v>
      </c>
      <c r="K302" s="145" t="str">
        <f>IF(作業員の選択!$C$46="","",VLOOKUP(作業員の選択!$C$46,基本データ!$A$11:$AN$50,6,FALSE))</f>
        <v>長岡市大手通1丁目1-6</v>
      </c>
      <c r="L302" s="267" t="s">
        <v>43</v>
      </c>
      <c r="M302" s="268"/>
      <c r="N302" s="299" t="str">
        <f>IF(作業員の選択!$C$46="","",VLOOKUP(作業員の選択!$C$46,基本データ!$A$11:$AN$50,7,FALSE))</f>
        <v>0258-22-0046</v>
      </c>
      <c r="O302" s="300"/>
      <c r="P302" s="301">
        <f>IF(作業員の選択!$C$46="","",VLOOKUP(作業員の選択!$C$46,基本データ!$A$11:$AN$50,10,FALSE))</f>
        <v>44718</v>
      </c>
      <c r="Q302" s="302"/>
      <c r="R302" s="303"/>
      <c r="S302" s="62"/>
      <c r="T302" s="310">
        <f>IF(作業員の選択!$C$46="","　　年　月　日",VLOOKUP(作業員の選択!$C$46,基本データ!$A$11:$AQ$50,32,FALSE))</f>
        <v>44718</v>
      </c>
      <c r="U302" s="311"/>
      <c r="V302" s="316" t="str">
        <f>IF(作業員の選択!$C$46="","",VLOOKUP(作業員の選択!$C$46,基本データ!$A$11:$AN$50,14,FALSE))</f>
        <v>ざ</v>
      </c>
      <c r="W302" s="317"/>
      <c r="X302" s="316">
        <f>IF(作業員の選択!$C$46="","",VLOOKUP(作業員の選択!$C$46,基本データ!$A$11:$AN$50,20,FALSE))</f>
        <v>96</v>
      </c>
      <c r="Y302" s="318"/>
      <c r="Z302" s="318"/>
      <c r="AA302" s="317"/>
      <c r="AB302" s="316">
        <f>IF(作業員の選択!$C$46="","",VLOOKUP(作業員の選択!$C$46,基本データ!$A$11:$AN$50,26,FALSE))</f>
        <v>246</v>
      </c>
      <c r="AC302" s="317"/>
      <c r="AD302" s="319" t="s">
        <v>66</v>
      </c>
      <c r="AE302" s="320"/>
      <c r="AF302" s="240" t="str">
        <f>IF(作業員の選択!$C$46="","",VLOOKUP(作業員の選択!$C$46,基本データ!$A$11:$AN$50,35,FALSE))</f>
        <v>建設国保</v>
      </c>
      <c r="AG302" s="240">
        <f>IF(作業員の選択!$C$46="","",VLOOKUP(作業員の選択!$C$46,基本データ!$A$11:$AN$50,36,FALSE))</f>
        <v>36</v>
      </c>
      <c r="AH302" s="234" t="str">
        <f>IF(作業員の選択!$C$46="","",IF(VLOOKUP(作業員の選択!$C$46,基本データ!$A$11:$AO$60,41,FALSE)="有","○",IF(VLOOKUP(作業員の選択!$C$46,基本データ!$A$11:$AO$60,41,FALSE)="","","")))</f>
        <v/>
      </c>
      <c r="AI302" s="132"/>
    </row>
    <row r="303" spans="2:35" ht="9" customHeight="1">
      <c r="B303" s="121"/>
      <c r="C303" s="286"/>
      <c r="D303" s="287"/>
      <c r="E303" s="288"/>
      <c r="F303" s="120"/>
      <c r="G303" s="256"/>
      <c r="H303" s="292"/>
      <c r="I303" s="293"/>
      <c r="J303" s="297"/>
      <c r="K303" s="158"/>
      <c r="L303" s="137"/>
      <c r="M303" s="138"/>
      <c r="N303" s="138"/>
      <c r="O303" s="139"/>
      <c r="P303" s="304"/>
      <c r="Q303" s="305"/>
      <c r="R303" s="306"/>
      <c r="S303" s="117"/>
      <c r="T303" s="312"/>
      <c r="U303" s="313"/>
      <c r="V303" s="237" t="str">
        <f>IF(作業員の選択!$C$46="","",VLOOKUP(作業員の選択!$C$46,基本データ!$A$11:$AN$50,15,FALSE))</f>
        <v>ば</v>
      </c>
      <c r="W303" s="238"/>
      <c r="X303" s="237">
        <f>IF(作業員の選択!$C$46="","",VLOOKUP(作業員の選択!$C$46,基本データ!$A$11:$AN$50,21,FALSE))</f>
        <v>0</v>
      </c>
      <c r="Y303" s="239"/>
      <c r="Z303" s="239"/>
      <c r="AA303" s="238"/>
      <c r="AB303" s="237">
        <f>IF(作業員の選択!$C$46="","",VLOOKUP(作業員の選択!$C$46,基本データ!$A$11:$AN$50,27,FALSE))</f>
        <v>256</v>
      </c>
      <c r="AC303" s="238"/>
      <c r="AD303" s="279"/>
      <c r="AE303" s="280"/>
      <c r="AF303" s="241">
        <f>IF(作業員の選択!$C$16="","",VLOOKUP(作業員の選択!$C$16,基本データ!$A$11:$AN$50,25,FALSE))</f>
        <v>206</v>
      </c>
      <c r="AG303" s="241"/>
      <c r="AH303" s="235"/>
      <c r="AI303" s="132"/>
    </row>
    <row r="304" spans="2:35" ht="9" customHeight="1">
      <c r="B304" s="245">
        <v>36</v>
      </c>
      <c r="C304" s="246" t="str">
        <f>IF(作業員の選択!$C$46="","",VLOOKUP(作業員の選択!$C$46,基本データ!$A$11:$AN$50,1,FALSE))</f>
        <v>木村　六郎</v>
      </c>
      <c r="D304" s="247"/>
      <c r="E304" s="248"/>
      <c r="F304" s="255" t="str">
        <f>IF(作業員の選択!$C$46="","",VLOOKUP(作業員の選択!$C$46,基本データ!$A$11:$AN$50,3,FALSE))</f>
        <v>鉄筋工</v>
      </c>
      <c r="G304" s="256"/>
      <c r="H304" s="294"/>
      <c r="I304" s="295"/>
      <c r="J304" s="298"/>
      <c r="K304" s="147"/>
      <c r="L304" s="100"/>
      <c r="M304" s="101"/>
      <c r="N304" s="101"/>
      <c r="O304" s="102"/>
      <c r="P304" s="307"/>
      <c r="Q304" s="308"/>
      <c r="R304" s="309"/>
      <c r="S304" s="255" t="str">
        <f>IF(作業員の選択!$C$46="","",VLOOKUP(作業員の選択!$C$46,基本データ!$A$11:$AN$50,13,FALSE))</f>
        <v>B</v>
      </c>
      <c r="T304" s="314"/>
      <c r="U304" s="315"/>
      <c r="V304" s="237" t="str">
        <f>IF(作業員の選択!$C$46="","",VLOOKUP(作業員の選択!$C$46,基本データ!$A$11:$AN$50,16,FALSE))</f>
        <v>あけ</v>
      </c>
      <c r="W304" s="238"/>
      <c r="X304" s="237">
        <f>IF(作業員の選択!$C$46="","",VLOOKUP(作業員の選択!$C$46,基本データ!$A$11:$AN$50,22,FALSE))</f>
        <v>0</v>
      </c>
      <c r="Y304" s="239"/>
      <c r="Z304" s="239"/>
      <c r="AA304" s="238"/>
      <c r="AB304" s="237">
        <f>IF(作業員の選択!$C$46="","",VLOOKUP(作業員の選択!$C$46,基本データ!$A$11:$AN$50,28,FALSE))</f>
        <v>261</v>
      </c>
      <c r="AC304" s="238"/>
      <c r="AD304" s="321"/>
      <c r="AE304" s="322"/>
      <c r="AF304" s="240" t="str">
        <f>IF(作業員の選択!$C$46="","",VLOOKUP(作業員の選択!$C$46,基本データ!$A$11:$AN$50,37,FALSE))</f>
        <v>受給者</v>
      </c>
      <c r="AG304" s="240" t="s">
        <v>372</v>
      </c>
      <c r="AH304" s="236"/>
      <c r="AI304" s="132"/>
    </row>
    <row r="305" spans="2:35" ht="9" customHeight="1">
      <c r="B305" s="245"/>
      <c r="C305" s="249"/>
      <c r="D305" s="250"/>
      <c r="E305" s="251"/>
      <c r="F305" s="255"/>
      <c r="G305" s="256"/>
      <c r="H305" s="258">
        <f ca="1">IF(作業員の選択!$C$46="","　　年",VLOOKUP(作業員の選択!$C$46,基本データ!$A$11:$AQ$50,43,FALSE))</f>
        <v>15</v>
      </c>
      <c r="I305" s="259"/>
      <c r="J305" s="264">
        <f ca="1">IF(作業員の選択!$C$46="","　歳",VLOOKUP(作業員の選択!$C$46,基本データ!$A$11:$AQ$50,42,FALSE))</f>
        <v>30</v>
      </c>
      <c r="K305" s="159" t="str">
        <f>IF(作業員の選択!$C$46="","",VLOOKUP(作業員の選択!$C$46,基本データ!$A$11:$AN$50,8,FALSE))</f>
        <v>長岡市小国町3-6</v>
      </c>
      <c r="L305" s="267" t="s">
        <v>43</v>
      </c>
      <c r="M305" s="268"/>
      <c r="N305" s="269" t="str">
        <f>IF(作業員の選択!$C$46="","",VLOOKUP(作業員の選択!$C$46,基本データ!$A$11:$AN$50,9,FALSE))</f>
        <v>090-1111-1116</v>
      </c>
      <c r="O305" s="270"/>
      <c r="P305" s="271">
        <f>IF(作業員の選択!$C$46="","",VLOOKUP(作業員の選択!$C$46,基本データ!$A$11:$AN$50,11,FALSE))</f>
        <v>106</v>
      </c>
      <c r="Q305" s="247" t="s">
        <v>68</v>
      </c>
      <c r="R305" s="274">
        <f>IF(作業員の選択!$C$46="","",VLOOKUP(作業員の選択!$C$46,基本データ!$A$11:$AN$50,12,FALSE))</f>
        <v>76</v>
      </c>
      <c r="S305" s="255"/>
      <c r="T305" s="246">
        <f>IF(作業員の選択!$C$46="","",VLOOKUP(作業員の選択!$C$46,基本データ!$A$11:$AQ$50,33,FALSE))</f>
        <v>536</v>
      </c>
      <c r="U305" s="248"/>
      <c r="V305" s="237" t="str">
        <f>IF(作業員の選択!$C$46="","",VLOOKUP(作業員の選択!$C$46,基本データ!$A$11:$AN$50,17,FALSE))</f>
        <v>や</v>
      </c>
      <c r="W305" s="238"/>
      <c r="X305" s="237">
        <f>IF(作業員の選択!$C$46="","",VLOOKUP(作業員の選択!$C$46,基本データ!$A$11:$AN$50,23,FALSE))</f>
        <v>136</v>
      </c>
      <c r="Y305" s="239"/>
      <c r="Z305" s="239"/>
      <c r="AA305" s="238"/>
      <c r="AB305" s="237">
        <f>IF(作業員の選択!$C$46="","",VLOOKUP(作業員の選択!$C$46,基本データ!$A$11:$AN$50,29,FALSE))</f>
        <v>436</v>
      </c>
      <c r="AC305" s="238"/>
      <c r="AD305" s="277" t="s">
        <v>66</v>
      </c>
      <c r="AE305" s="278"/>
      <c r="AF305" s="241">
        <f>IF(作業員の選択!$C$16="","",VLOOKUP(作業員の選択!$C$16,基本データ!$A$11:$AN$50,25,FALSE))</f>
        <v>206</v>
      </c>
      <c r="AG305" s="241"/>
      <c r="AH305" s="234" t="str">
        <f>IF(作業員の選択!$C$46="","",IF(VLOOKUP(作業員の選択!$C$46,基本データ!$A$11:$AO$60,41,FALSE)="有","",IF(VLOOKUP(作業員の選択!$C$46,基本データ!$A$11:$AO$60,41,FALSE)="無","○","")))</f>
        <v>○</v>
      </c>
      <c r="AI305" s="132"/>
    </row>
    <row r="306" spans="2:35" ht="9" customHeight="1">
      <c r="B306" s="109"/>
      <c r="C306" s="249"/>
      <c r="D306" s="250"/>
      <c r="E306" s="251"/>
      <c r="F306" s="110"/>
      <c r="G306" s="256"/>
      <c r="H306" s="260"/>
      <c r="I306" s="261"/>
      <c r="J306" s="265"/>
      <c r="K306" s="158"/>
      <c r="L306" s="137"/>
      <c r="M306" s="138"/>
      <c r="N306" s="141"/>
      <c r="O306" s="142"/>
      <c r="P306" s="272"/>
      <c r="Q306" s="250"/>
      <c r="R306" s="275"/>
      <c r="S306" s="110"/>
      <c r="T306" s="249"/>
      <c r="U306" s="251"/>
      <c r="V306" s="237">
        <f>IF(作業員の選択!$C$46="","",VLOOKUP(作業員の選択!$C$46,基本データ!$A$11:$AN$50,18,FALSE))</f>
        <v>36</v>
      </c>
      <c r="W306" s="238"/>
      <c r="X306" s="237">
        <f>IF(作業員の選択!$C$46="","",VLOOKUP(作業員の選択!$C$46,基本データ!$A$11:$AN$50,24,FALSE))</f>
        <v>186</v>
      </c>
      <c r="Y306" s="239"/>
      <c r="Z306" s="239"/>
      <c r="AA306" s="238"/>
      <c r="AB306" s="237">
        <f>IF(作業員の選択!$C$46="","",VLOOKUP(作業員の選択!$C$46,基本データ!$A$11:$AN$50,30,FALSE))</f>
        <v>466</v>
      </c>
      <c r="AC306" s="238"/>
      <c r="AD306" s="279"/>
      <c r="AE306" s="280"/>
      <c r="AF306" s="240" t="str">
        <f>IF(作業員の選択!$C$46="","",VLOOKUP(作業員の選択!$C$46,基本データ!$A$11:$AN$50,39,FALSE))</f>
        <v>適用除外</v>
      </c>
      <c r="AG306" s="240" t="str">
        <f>IF(作業員の選択!$C$46="","",IF($AF$306="適用除外","－",VLOOKUP(作業員の選択!$C$46,基本データ!$A$11:$AN$50,40,FALSE)))</f>
        <v>－</v>
      </c>
      <c r="AH306" s="235"/>
      <c r="AI306" s="132"/>
    </row>
    <row r="307" spans="2:35" ht="9" customHeight="1">
      <c r="B307" s="67"/>
      <c r="C307" s="252"/>
      <c r="D307" s="253"/>
      <c r="E307" s="254"/>
      <c r="F307" s="64"/>
      <c r="G307" s="257"/>
      <c r="H307" s="262"/>
      <c r="I307" s="263"/>
      <c r="J307" s="266"/>
      <c r="K307" s="149"/>
      <c r="L307" s="103"/>
      <c r="M307" s="104"/>
      <c r="N307" s="104"/>
      <c r="O307" s="105"/>
      <c r="P307" s="273"/>
      <c r="Q307" s="253"/>
      <c r="R307" s="276"/>
      <c r="S307" s="65"/>
      <c r="T307" s="252"/>
      <c r="U307" s="254"/>
      <c r="V307" s="242">
        <f>IF(作業員の選択!$C$46="","",VLOOKUP(作業員の選択!$C$46,基本データ!$A$11:$AN$50,19,FALSE))</f>
        <v>86</v>
      </c>
      <c r="W307" s="243"/>
      <c r="X307" s="242">
        <f>IF(作業員の選択!$C$46="","",VLOOKUP(作業員の選択!$C$46,基本データ!$A$11:$AN$50,25,FALSE))</f>
        <v>236</v>
      </c>
      <c r="Y307" s="244"/>
      <c r="Z307" s="244"/>
      <c r="AA307" s="243"/>
      <c r="AB307" s="242">
        <f>IF(作業員の選択!$C$46="","",VLOOKUP(作業員の選択!$C$46,基本データ!$A$11:$AN$50,31,FALSE))</f>
        <v>536</v>
      </c>
      <c r="AC307" s="243"/>
      <c r="AD307" s="281"/>
      <c r="AE307" s="282"/>
      <c r="AF307" s="241">
        <f>IF(作業員の選択!$C$16="","",VLOOKUP(作業員の選択!$C$16,基本データ!$A$11:$AN$50,25,FALSE))</f>
        <v>206</v>
      </c>
      <c r="AG307" s="241"/>
      <c r="AH307" s="236"/>
      <c r="AI307" s="132"/>
    </row>
    <row r="308" spans="2:35" ht="9" customHeight="1">
      <c r="B308" s="68"/>
      <c r="C308" s="283" t="str">
        <f>IF(作業員の選択!$C$47="","",VLOOKUP(作業員の選択!$C$47,基本データ!$A$11:$AN$50,2,FALSE))</f>
        <v>きむら　ななろう</v>
      </c>
      <c r="D308" s="284"/>
      <c r="E308" s="285"/>
      <c r="F308" s="66"/>
      <c r="G308" s="289"/>
      <c r="H308" s="290">
        <f>IF(作業員の選択!$C$47="","　　年　月　日",VLOOKUP(作業員の選択!$C$47,基本データ!$A$11:$AQ$50,5,FALSE))</f>
        <v>43556</v>
      </c>
      <c r="I308" s="291"/>
      <c r="J308" s="296">
        <f>IF(作業員の選択!$C$47="","　　年　月　日",VLOOKUP(作業員の選択!$C$47,基本データ!$A$11:$AQ$50,4,FALSE))</f>
        <v>34516</v>
      </c>
      <c r="K308" s="145" t="str">
        <f>IF(作業員の選択!$C$47="","",VLOOKUP(作業員の選択!$C$47,基本データ!$A$11:$AN$50,6,FALSE))</f>
        <v>長岡市大手通1丁目1-7</v>
      </c>
      <c r="L308" s="267" t="s">
        <v>43</v>
      </c>
      <c r="M308" s="268"/>
      <c r="N308" s="299" t="str">
        <f>IF(作業員の選択!$C$47="","",VLOOKUP(作業員の選択!$C$47,基本データ!$A$11:$AN$50,7,FALSE))</f>
        <v>0258-22-0047</v>
      </c>
      <c r="O308" s="300"/>
      <c r="P308" s="301">
        <f>IF(作業員の選択!$C$47="","",VLOOKUP(作業員の選択!$C$47,基本データ!$A$11:$AN$50,10,FALSE))</f>
        <v>44719</v>
      </c>
      <c r="Q308" s="302"/>
      <c r="R308" s="303"/>
      <c r="S308" s="62"/>
      <c r="T308" s="310">
        <f>IF(作業員の選択!$C$47="","　　年　月　日",VLOOKUP(作業員の選択!$C$47,基本データ!$A$11:$AQ$50,32,FALSE))</f>
        <v>44719</v>
      </c>
      <c r="U308" s="311"/>
      <c r="V308" s="316" t="str">
        <f>IF(作業員の選択!$C$47="","",VLOOKUP(作業員の選択!$C$47,基本データ!$A$11:$AN$50,14,FALSE))</f>
        <v>じ</v>
      </c>
      <c r="W308" s="317"/>
      <c r="X308" s="316">
        <f>IF(作業員の選択!$C$47="","",VLOOKUP(作業員の選択!$C$47,基本データ!$A$11:$AN$50,20,FALSE))</f>
        <v>97</v>
      </c>
      <c r="Y308" s="318"/>
      <c r="Z308" s="318"/>
      <c r="AA308" s="317"/>
      <c r="AB308" s="316">
        <f>IF(作業員の選択!$C$47="","",VLOOKUP(作業員の選択!$C$47,基本データ!$A$11:$AN$50,26,FALSE))</f>
        <v>247</v>
      </c>
      <c r="AC308" s="317"/>
      <c r="AD308" s="319" t="s">
        <v>66</v>
      </c>
      <c r="AE308" s="320"/>
      <c r="AF308" s="240" t="str">
        <f>IF(作業員の選択!$C$47="","",VLOOKUP(作業員の選択!$C$47,基本データ!$A$11:$AN$50,35,FALSE))</f>
        <v>建設国保</v>
      </c>
      <c r="AG308" s="240">
        <f>IF(作業員の選択!$C$47="","",VLOOKUP(作業員の選択!$C$47,基本データ!$A$11:$AN$50,36,FALSE))</f>
        <v>37</v>
      </c>
      <c r="AH308" s="234" t="str">
        <f>IF(作業員の選択!$C$47="","",IF(VLOOKUP(作業員の選択!$C$47,基本データ!$A$11:$AO$60,41,FALSE)="有","○",IF(VLOOKUP(作業員の選択!$C$47,基本データ!$A$11:$AO$60,41,FALSE)="","","")))</f>
        <v>○</v>
      </c>
      <c r="AI308" s="132"/>
    </row>
    <row r="309" spans="2:35" ht="9" customHeight="1">
      <c r="B309" s="121"/>
      <c r="C309" s="286"/>
      <c r="D309" s="287"/>
      <c r="E309" s="288"/>
      <c r="F309" s="120"/>
      <c r="G309" s="256"/>
      <c r="H309" s="292"/>
      <c r="I309" s="293"/>
      <c r="J309" s="297"/>
      <c r="K309" s="158"/>
      <c r="L309" s="137"/>
      <c r="M309" s="138"/>
      <c r="N309" s="138"/>
      <c r="O309" s="139"/>
      <c r="P309" s="304"/>
      <c r="Q309" s="305"/>
      <c r="R309" s="306"/>
      <c r="S309" s="117"/>
      <c r="T309" s="312"/>
      <c r="U309" s="313"/>
      <c r="V309" s="237" t="str">
        <f>IF(作業員の選択!$C$47="","",VLOOKUP(作業員の選択!$C$47,基本データ!$A$11:$AN$50,15,FALSE))</f>
        <v>び</v>
      </c>
      <c r="W309" s="238"/>
      <c r="X309" s="237">
        <f>IF(作業員の選択!$C$47="","",VLOOKUP(作業員の選択!$C$47,基本データ!$A$11:$AN$50,21,FALSE))</f>
        <v>0</v>
      </c>
      <c r="Y309" s="239"/>
      <c r="Z309" s="239"/>
      <c r="AA309" s="238"/>
      <c r="AB309" s="237">
        <f>IF(作業員の選択!$C$47="","",VLOOKUP(作業員の選択!$C$47,基本データ!$A$11:$AN$50,27,FALSE))</f>
        <v>257</v>
      </c>
      <c r="AC309" s="238"/>
      <c r="AD309" s="279"/>
      <c r="AE309" s="280"/>
      <c r="AF309" s="241">
        <f>IF(作業員の選択!$C$17="","",VLOOKUP(作業員の選択!$C$17,基本データ!$A$11:$AN$50,25,FALSE))</f>
        <v>207</v>
      </c>
      <c r="AG309" s="241">
        <f>IF(作業員の選択!$C$17="","",VLOOKUP(作業員の選択!$C$17,基本データ!$A$11:$AN$50,25,FALSE))</f>
        <v>207</v>
      </c>
      <c r="AH309" s="235"/>
      <c r="AI309" s="132"/>
    </row>
    <row r="310" spans="2:35" ht="9" customHeight="1">
      <c r="B310" s="245">
        <v>37</v>
      </c>
      <c r="C310" s="246" t="str">
        <f>IF(作業員の選択!$C$47="","",VLOOKUP(作業員の選択!$C$47,基本データ!$A$11:$AN$50,1,FALSE))</f>
        <v>木村　七郎</v>
      </c>
      <c r="D310" s="247"/>
      <c r="E310" s="248"/>
      <c r="F310" s="255" t="str">
        <f>IF(作業員の選択!$C$47="","",VLOOKUP(作業員の選択!$C$47,基本データ!$A$11:$AN$50,3,FALSE))</f>
        <v>とび工</v>
      </c>
      <c r="G310" s="256"/>
      <c r="H310" s="294"/>
      <c r="I310" s="295"/>
      <c r="J310" s="298"/>
      <c r="K310" s="147"/>
      <c r="L310" s="100"/>
      <c r="M310" s="101"/>
      <c r="N310" s="101"/>
      <c r="O310" s="102"/>
      <c r="P310" s="307"/>
      <c r="Q310" s="308"/>
      <c r="R310" s="309"/>
      <c r="S310" s="255" t="str">
        <f>IF(作業員の選択!$C$47="","",VLOOKUP(作業員の選択!$C$47,基本データ!$A$11:$AN$50,13,FALSE))</f>
        <v>A</v>
      </c>
      <c r="T310" s="314"/>
      <c r="U310" s="315"/>
      <c r="V310" s="237" t="str">
        <f>IF(作業員の選択!$C$47="","",VLOOKUP(作業員の選択!$C$47,基本データ!$A$11:$AN$50,16,FALSE))</f>
        <v>あこ</v>
      </c>
      <c r="W310" s="238"/>
      <c r="X310" s="237">
        <f>IF(作業員の選択!$C$47="","",VLOOKUP(作業員の選択!$C$47,基本データ!$A$11:$AN$50,22,FALSE))</f>
        <v>0</v>
      </c>
      <c r="Y310" s="239"/>
      <c r="Z310" s="239"/>
      <c r="AA310" s="238"/>
      <c r="AB310" s="237">
        <f>IF(作業員の選択!$C$47="","",VLOOKUP(作業員の選択!$C$47,基本データ!$A$11:$AN$50,28,FALSE))</f>
        <v>261</v>
      </c>
      <c r="AC310" s="238"/>
      <c r="AD310" s="321"/>
      <c r="AE310" s="322"/>
      <c r="AF310" s="240" t="str">
        <f>IF(作業員の選択!$C$47="","",VLOOKUP(作業員の選択!$C$47,基本データ!$A$11:$AN$50,37,FALSE))</f>
        <v>厚生年金</v>
      </c>
      <c r="AG310" s="240" t="s">
        <v>372</v>
      </c>
      <c r="AH310" s="236"/>
      <c r="AI310" s="132"/>
    </row>
    <row r="311" spans="2:35" ht="9" customHeight="1">
      <c r="B311" s="245"/>
      <c r="C311" s="249"/>
      <c r="D311" s="250"/>
      <c r="E311" s="251"/>
      <c r="F311" s="255"/>
      <c r="G311" s="256"/>
      <c r="H311" s="258">
        <f ca="1">IF(作業員の選択!$C$47="","　　年",VLOOKUP(作業員の選択!$C$47,基本データ!$A$11:$AQ$50,43,FALSE))</f>
        <v>15</v>
      </c>
      <c r="I311" s="259"/>
      <c r="J311" s="264">
        <f ca="1">IF(作業員の選択!$C$47="","　歳",VLOOKUP(作業員の選択!$C$47,基本データ!$A$11:$AQ$50,42,FALSE))</f>
        <v>29</v>
      </c>
      <c r="K311" s="159" t="str">
        <f>IF(作業員の選択!$C$47="","",VLOOKUP(作業員の選択!$C$47,基本データ!$A$11:$AN$50,8,FALSE))</f>
        <v>長岡市小国町3-7</v>
      </c>
      <c r="L311" s="267" t="s">
        <v>43</v>
      </c>
      <c r="M311" s="268"/>
      <c r="N311" s="269" t="str">
        <f>IF(作業員の選択!$C$47="","",VLOOKUP(作業員の選択!$C$47,基本データ!$A$11:$AN$50,9,FALSE))</f>
        <v>090-1111-1117</v>
      </c>
      <c r="O311" s="270"/>
      <c r="P311" s="271">
        <f>IF(作業員の選択!$C$47="","",VLOOKUP(作業員の選択!$C$47,基本データ!$A$11:$AN$50,11,FALSE))</f>
        <v>107</v>
      </c>
      <c r="Q311" s="247" t="s">
        <v>68</v>
      </c>
      <c r="R311" s="274">
        <f>IF(作業員の選択!$C$47="","",VLOOKUP(作業員の選択!$C$47,基本データ!$A$11:$AN$50,12,FALSE))</f>
        <v>77</v>
      </c>
      <c r="S311" s="255"/>
      <c r="T311" s="246">
        <f>IF(作業員の選択!$C$47="","",VLOOKUP(作業員の選択!$C$47,基本データ!$A$11:$AQ$50,33,FALSE))</f>
        <v>537</v>
      </c>
      <c r="U311" s="248"/>
      <c r="V311" s="237" t="str">
        <f>IF(作業員の選択!$C$47="","",VLOOKUP(作業員の選択!$C$47,基本データ!$A$11:$AN$50,17,FALSE))</f>
        <v>ゆ</v>
      </c>
      <c r="W311" s="238"/>
      <c r="X311" s="237">
        <f>IF(作業員の選択!$C$47="","",VLOOKUP(作業員の選択!$C$47,基本データ!$A$11:$AN$50,23,FALSE))</f>
        <v>137</v>
      </c>
      <c r="Y311" s="239"/>
      <c r="Z311" s="239"/>
      <c r="AA311" s="238"/>
      <c r="AB311" s="237">
        <f>IF(作業員の選択!$C$47="","",VLOOKUP(作業員の選択!$C$47,基本データ!$A$11:$AN$50,29,FALSE))</f>
        <v>437</v>
      </c>
      <c r="AC311" s="238"/>
      <c r="AD311" s="277" t="s">
        <v>66</v>
      </c>
      <c r="AE311" s="278"/>
      <c r="AF311" s="241">
        <f>IF(作業員の選択!$C$17="","",VLOOKUP(作業員の選択!$C$17,基本データ!$A$11:$AN$50,25,FALSE))</f>
        <v>207</v>
      </c>
      <c r="AG311" s="241"/>
      <c r="AH311" s="234" t="str">
        <f>IF(作業員の選択!$C$47="","",IF(VLOOKUP(作業員の選択!$C$47,基本データ!$A$11:$AO$60,41,FALSE)="有","",IF(VLOOKUP(作業員の選択!$C$47,基本データ!$A$11:$AO$60,41,FALSE)="無","○","")))</f>
        <v/>
      </c>
      <c r="AI311" s="132"/>
    </row>
    <row r="312" spans="2:35" ht="9" customHeight="1">
      <c r="B312" s="109"/>
      <c r="C312" s="249"/>
      <c r="D312" s="250"/>
      <c r="E312" s="251"/>
      <c r="F312" s="110"/>
      <c r="G312" s="256"/>
      <c r="H312" s="260"/>
      <c r="I312" s="261"/>
      <c r="J312" s="265"/>
      <c r="K312" s="158"/>
      <c r="L312" s="137"/>
      <c r="M312" s="138"/>
      <c r="N312" s="141"/>
      <c r="O312" s="142"/>
      <c r="P312" s="272"/>
      <c r="Q312" s="250"/>
      <c r="R312" s="275"/>
      <c r="S312" s="110"/>
      <c r="T312" s="249"/>
      <c r="U312" s="251"/>
      <c r="V312" s="237">
        <f>IF(作業員の選択!$C$47="","",VLOOKUP(作業員の選択!$C$47,基本データ!$A$11:$AN$50,18,FALSE))</f>
        <v>37</v>
      </c>
      <c r="W312" s="238"/>
      <c r="X312" s="237">
        <f>IF(作業員の選択!$C$47="","",VLOOKUP(作業員の選択!$C$47,基本データ!$A$11:$AN$50,24,FALSE))</f>
        <v>187</v>
      </c>
      <c r="Y312" s="239"/>
      <c r="Z312" s="239"/>
      <c r="AA312" s="238"/>
      <c r="AB312" s="237">
        <f>IF(作業員の選択!$C$47="","",VLOOKUP(作業員の選択!$C$47,基本データ!$A$11:$AN$50,30,FALSE))</f>
        <v>467</v>
      </c>
      <c r="AC312" s="238"/>
      <c r="AD312" s="279"/>
      <c r="AE312" s="280"/>
      <c r="AF312" s="240" t="str">
        <f>IF(作業員の選択!$C$47="","",VLOOKUP(作業員の選択!$C$47,基本データ!$A$11:$AN$50,39,FALSE))</f>
        <v>　　</v>
      </c>
      <c r="AG312" s="240">
        <f>IF(作業員の選択!$C$47="","",IF($AF$312="適用除外","－",VLOOKUP(作業員の選択!$C$47,基本データ!$A$11:$AN$50,40,FALSE)))</f>
        <v>1037</v>
      </c>
      <c r="AH312" s="235"/>
      <c r="AI312" s="132"/>
    </row>
    <row r="313" spans="2:35" ht="9" customHeight="1">
      <c r="B313" s="67"/>
      <c r="C313" s="252"/>
      <c r="D313" s="253"/>
      <c r="E313" s="254"/>
      <c r="F313" s="64"/>
      <c r="G313" s="257"/>
      <c r="H313" s="262"/>
      <c r="I313" s="263"/>
      <c r="J313" s="266"/>
      <c r="K313" s="149"/>
      <c r="L313" s="103"/>
      <c r="M313" s="104"/>
      <c r="N313" s="104"/>
      <c r="O313" s="105"/>
      <c r="P313" s="273"/>
      <c r="Q313" s="253"/>
      <c r="R313" s="276"/>
      <c r="S313" s="65"/>
      <c r="T313" s="252"/>
      <c r="U313" s="254"/>
      <c r="V313" s="242">
        <f>IF(作業員の選択!$C$19="","",VLOOKUP(作業員の選択!$C$19,基本データ!$A$11:$AN$50,19,FALSE))</f>
        <v>59</v>
      </c>
      <c r="W313" s="243"/>
      <c r="X313" s="242">
        <f>IF(作業員の選択!$C$47="","",VLOOKUP(作業員の選択!$C$47,基本データ!$A$11:$AN$50,25,FALSE))</f>
        <v>237</v>
      </c>
      <c r="Y313" s="244"/>
      <c r="Z313" s="244"/>
      <c r="AA313" s="243"/>
      <c r="AB313" s="242">
        <f>IF(作業員の選択!$C$47="","",VLOOKUP(作業員の選択!$C$47,基本データ!$A$11:$AN$50,31,FALSE))</f>
        <v>537</v>
      </c>
      <c r="AC313" s="243"/>
      <c r="AD313" s="281"/>
      <c r="AE313" s="282"/>
      <c r="AF313" s="241">
        <f>IF(作業員の選択!$C$17="","",VLOOKUP(作業員の選択!$C$17,基本データ!$A$11:$AN$50,25,FALSE))</f>
        <v>207</v>
      </c>
      <c r="AG313" s="241"/>
      <c r="AH313" s="236"/>
      <c r="AI313" s="132"/>
    </row>
    <row r="314" spans="2:35" ht="9" customHeight="1">
      <c r="B314" s="68"/>
      <c r="C314" s="283" t="str">
        <f>IF(作業員の選択!$C$48="","",VLOOKUP(作業員の選択!$C$48,基本データ!$A$11:$AN$50,2,FALSE))</f>
        <v>きむら　はちろう</v>
      </c>
      <c r="D314" s="284"/>
      <c r="E314" s="285"/>
      <c r="F314" s="66"/>
      <c r="G314" s="289"/>
      <c r="H314" s="290">
        <f>IF(作業員の選択!$C$48="","　　年　月　日",VLOOKUP(作業員の選択!$C$48,基本データ!$A$11:$AQ$50,5,FALSE))</f>
        <v>43922</v>
      </c>
      <c r="I314" s="291"/>
      <c r="J314" s="296">
        <f>IF(作業員の選択!$C$48="","　　年　月　日",VLOOKUP(作業員の選択!$C$48,基本データ!$A$11:$AQ$50,4,FALSE))</f>
        <v>34912</v>
      </c>
      <c r="K314" s="145" t="str">
        <f>IF(作業員の選択!$C$48="","",VLOOKUP(作業員の選択!$C$48,基本データ!$A$11:$AN$50,6,FALSE))</f>
        <v>長岡市大手通1丁目1-8</v>
      </c>
      <c r="L314" s="267" t="s">
        <v>43</v>
      </c>
      <c r="M314" s="268"/>
      <c r="N314" s="299" t="str">
        <f>IF(作業員の選択!$C$48="","",VLOOKUP(作業員の選択!$C$48,基本データ!$A$11:$AN$50,7,FALSE))</f>
        <v>0258-22-0048</v>
      </c>
      <c r="O314" s="300"/>
      <c r="P314" s="301">
        <f>IF(作業員の選択!$C$48="","",VLOOKUP(作業員の選択!$C$48,基本データ!$A$11:$AN$50,10,FALSE))</f>
        <v>44720</v>
      </c>
      <c r="Q314" s="302"/>
      <c r="R314" s="303"/>
      <c r="S314" s="62"/>
      <c r="T314" s="310">
        <f>IF(作業員の選択!$C$48="","　　年　月　日",VLOOKUP(作業員の選択!$C$48,基本データ!$A$11:$AQ$50,32,FALSE))</f>
        <v>44720</v>
      </c>
      <c r="U314" s="311"/>
      <c r="V314" s="316" t="str">
        <f>IF(作業員の選択!$C$48="","",VLOOKUP(作業員の選択!$C$48,基本データ!$A$11:$AN$50,14,FALSE))</f>
        <v>ず</v>
      </c>
      <c r="W314" s="317"/>
      <c r="X314" s="316">
        <f>IF(作業員の選択!$C$48="","",VLOOKUP(作業員の選択!$C$48,基本データ!$A$11:$AN$50,20,FALSE))</f>
        <v>98</v>
      </c>
      <c r="Y314" s="318"/>
      <c r="Z314" s="318"/>
      <c r="AA314" s="317"/>
      <c r="AB314" s="316">
        <f>IF(作業員の選択!$C$48="","",VLOOKUP(作業員の選択!$C$48,基本データ!$A$11:$AN$50,26,FALSE))</f>
        <v>248</v>
      </c>
      <c r="AC314" s="317"/>
      <c r="AD314" s="319" t="s">
        <v>66</v>
      </c>
      <c r="AE314" s="320"/>
      <c r="AF314" s="240" t="str">
        <f>IF(作業員の選択!$C$48="","",VLOOKUP(作業員の選択!$C$48,基本データ!$A$11:$AN$50,35,FALSE))</f>
        <v>建設国保</v>
      </c>
      <c r="AG314" s="240">
        <f>IF(作業員の選択!$C$48="","",VLOOKUP(作業員の選択!$C$48,基本データ!$A$11:$AN$50,36,FALSE))</f>
        <v>38</v>
      </c>
      <c r="AH314" s="234" t="str">
        <f>IF(作業員の選択!$C$48="","",IF(VLOOKUP(作業員の選択!$C$48,基本データ!$A$11:$AO$60,41,FALSE)="有","○",IF(VLOOKUP(作業員の選択!$C$48,基本データ!$A$11:$AO$60,41,FALSE)="","","")))</f>
        <v/>
      </c>
      <c r="AI314" s="132"/>
    </row>
    <row r="315" spans="2:35" ht="9" customHeight="1">
      <c r="B315" s="121"/>
      <c r="C315" s="286"/>
      <c r="D315" s="287"/>
      <c r="E315" s="288"/>
      <c r="F315" s="120"/>
      <c r="G315" s="256"/>
      <c r="H315" s="292"/>
      <c r="I315" s="293"/>
      <c r="J315" s="297"/>
      <c r="K315" s="146"/>
      <c r="L315" s="114"/>
      <c r="M315" s="115"/>
      <c r="N315" s="115"/>
      <c r="O315" s="116"/>
      <c r="P315" s="304"/>
      <c r="Q315" s="305"/>
      <c r="R315" s="306"/>
      <c r="S315" s="117"/>
      <c r="T315" s="312"/>
      <c r="U315" s="313"/>
      <c r="V315" s="237" t="str">
        <f>IF(作業員の選択!$C$48="","",VLOOKUP(作業員の選択!$C$48,基本データ!$A$11:$AN$50,15,FALSE))</f>
        <v>ぶ</v>
      </c>
      <c r="W315" s="238"/>
      <c r="X315" s="237">
        <f>IF(作業員の選択!$C$48="","",VLOOKUP(作業員の選択!$C$48,基本データ!$A$11:$AN$50,21,FALSE))</f>
        <v>0</v>
      </c>
      <c r="Y315" s="239"/>
      <c r="Z315" s="239"/>
      <c r="AA315" s="238"/>
      <c r="AB315" s="237">
        <f>IF(作業員の選択!$C$48="","",VLOOKUP(作業員の選択!$C$48,基本データ!$A$11:$AN$50,27,FALSE))</f>
        <v>258</v>
      </c>
      <c r="AC315" s="238"/>
      <c r="AD315" s="279"/>
      <c r="AE315" s="280"/>
      <c r="AF315" s="241">
        <f>IF(作業員の選択!$C$18="","",VLOOKUP(作業員の選択!$C$18,基本データ!$A$11:$AN$50,25,FALSE))</f>
        <v>208</v>
      </c>
      <c r="AG315" s="241">
        <f>IF(作業員の選択!$C$18="","",VLOOKUP(作業員の選択!$C$18,基本データ!$A$11:$AN$50,25,FALSE))</f>
        <v>208</v>
      </c>
      <c r="AH315" s="235"/>
      <c r="AI315" s="132"/>
    </row>
    <row r="316" spans="2:35" ht="9" customHeight="1">
      <c r="B316" s="245">
        <v>38</v>
      </c>
      <c r="C316" s="246" t="str">
        <f>IF(作業員の選択!$C$48="","",VLOOKUP(作業員の選択!$C$48,基本データ!$A$11:$AN$50,1,FALSE))</f>
        <v>木村　八郎</v>
      </c>
      <c r="D316" s="247"/>
      <c r="E316" s="248"/>
      <c r="F316" s="255" t="str">
        <f>IF(作業員の選択!$C$48="","",VLOOKUP(作業員の選択!$C$48,基本データ!$A$11:$AN$50,3,FALSE))</f>
        <v>配管工</v>
      </c>
      <c r="G316" s="256"/>
      <c r="H316" s="294"/>
      <c r="I316" s="295"/>
      <c r="J316" s="298"/>
      <c r="K316" s="147"/>
      <c r="L316" s="100"/>
      <c r="M316" s="101"/>
      <c r="N316" s="101"/>
      <c r="O316" s="102"/>
      <c r="P316" s="307"/>
      <c r="Q316" s="308"/>
      <c r="R316" s="309"/>
      <c r="S316" s="255" t="str">
        <f>IF(作業員の選択!$C$48="","",VLOOKUP(作業員の選択!$C$48,基本データ!$A$11:$AN$50,13,FALSE))</f>
        <v>B</v>
      </c>
      <c r="T316" s="314"/>
      <c r="U316" s="315"/>
      <c r="V316" s="237" t="str">
        <f>IF(作業員の選択!$C$48="","",VLOOKUP(作業員の選択!$C$48,基本データ!$A$11:$AN$50,16,FALSE))</f>
        <v>あさ</v>
      </c>
      <c r="W316" s="238"/>
      <c r="X316" s="237">
        <f>IF(作業員の選択!$C$48="","",VLOOKUP(作業員の選択!$C$48,基本データ!$A$11:$AN$50,22,FALSE))</f>
        <v>0</v>
      </c>
      <c r="Y316" s="239"/>
      <c r="Z316" s="239"/>
      <c r="AA316" s="238"/>
      <c r="AB316" s="237">
        <f>IF(作業員の選択!$C$48="","",VLOOKUP(作業員の選択!$C$48,基本データ!$A$11:$AN$50,28,FALSE))</f>
        <v>261</v>
      </c>
      <c r="AC316" s="238"/>
      <c r="AD316" s="321"/>
      <c r="AE316" s="322"/>
      <c r="AF316" s="240" t="str">
        <f>IF(作業員の選択!$C$48="","",VLOOKUP(作業員の選択!$C$48,基本データ!$A$11:$AN$50,37,FALSE))</f>
        <v>国民年金</v>
      </c>
      <c r="AG316" s="240" t="s">
        <v>372</v>
      </c>
      <c r="AH316" s="236"/>
      <c r="AI316" s="132"/>
    </row>
    <row r="317" spans="2:35" ht="9" customHeight="1">
      <c r="B317" s="245"/>
      <c r="C317" s="249"/>
      <c r="D317" s="250"/>
      <c r="E317" s="251"/>
      <c r="F317" s="255"/>
      <c r="G317" s="256"/>
      <c r="H317" s="258">
        <f ca="1">IF(作業員の選択!$C$48="","　　年",VLOOKUP(作業員の選択!$C$48,基本データ!$A$11:$AQ$50,43,FALSE))</f>
        <v>15</v>
      </c>
      <c r="I317" s="259"/>
      <c r="J317" s="264">
        <f ca="1">IF(作業員の選択!$C$48="","　歳",VLOOKUP(作業員の選択!$C$48,基本データ!$A$11:$AQ$50,42,FALSE))</f>
        <v>28</v>
      </c>
      <c r="K317" s="148" t="str">
        <f>IF(作業員の選択!$C$48="","",VLOOKUP(作業員の選択!$C$48,基本データ!$A$11:$AN$50,8,FALSE))</f>
        <v>長岡市小国町3-8</v>
      </c>
      <c r="L317" s="267" t="s">
        <v>43</v>
      </c>
      <c r="M317" s="268"/>
      <c r="N317" s="324" t="str">
        <f>IF(作業員の選択!$C$48="","",VLOOKUP(作業員の選択!$C$48,基本データ!$A$11:$AN$50,9,FALSE))</f>
        <v>090-1111-1118</v>
      </c>
      <c r="O317" s="325"/>
      <c r="P317" s="271">
        <f>IF(作業員の選択!$C$48="","",VLOOKUP(作業員の選択!$C$48,基本データ!$A$11:$AN$50,11,FALSE))</f>
        <v>108</v>
      </c>
      <c r="Q317" s="247" t="s">
        <v>68</v>
      </c>
      <c r="R317" s="274">
        <f>IF(作業員の選択!$C$48="","",VLOOKUP(作業員の選択!$C$48,基本データ!$A$11:$AN$50,12,FALSE))</f>
        <v>78</v>
      </c>
      <c r="S317" s="255"/>
      <c r="T317" s="246">
        <f>IF(作業員の選択!$C$48="","",VLOOKUP(作業員の選択!$C$48,基本データ!$A$11:$AQ$50,33,FALSE))</f>
        <v>538</v>
      </c>
      <c r="U317" s="248"/>
      <c r="V317" s="237" t="str">
        <f>IF(作業員の選択!$C$48="","",VLOOKUP(作業員の選択!$C$48,基本データ!$A$11:$AN$50,17,FALSE))</f>
        <v>よ</v>
      </c>
      <c r="W317" s="238"/>
      <c r="X317" s="237">
        <f>IF(作業員の選択!$C$48="","",VLOOKUP(作業員の選択!$C$48,基本データ!$A$11:$AN$50,23,FALSE))</f>
        <v>138</v>
      </c>
      <c r="Y317" s="239"/>
      <c r="Z317" s="239"/>
      <c r="AA317" s="238"/>
      <c r="AB317" s="237">
        <f>IF(作業員の選択!$C$48="","",VLOOKUP(作業員の選択!$C$48,基本データ!$A$11:$AN$50,29,FALSE))</f>
        <v>438</v>
      </c>
      <c r="AC317" s="238"/>
      <c r="AD317" s="277" t="s">
        <v>66</v>
      </c>
      <c r="AE317" s="278"/>
      <c r="AF317" s="241">
        <f>IF(作業員の選択!$C$18="","",VLOOKUP(作業員の選択!$C$18,基本データ!$A$11:$AN$50,25,FALSE))</f>
        <v>208</v>
      </c>
      <c r="AG317" s="241"/>
      <c r="AH317" s="234" t="str">
        <f>IF(作業員の選択!$C$48="","",IF(VLOOKUP(作業員の選択!$C$48,基本データ!$A$11:$AO$60,41,FALSE)="有","",IF(VLOOKUP(作業員の選択!$C$48,基本データ!$A$11:$AO$60,41,FALSE)="無","○","")))</f>
        <v>○</v>
      </c>
      <c r="AI317" s="132"/>
    </row>
    <row r="318" spans="2:35" ht="9" customHeight="1">
      <c r="B318" s="109"/>
      <c r="C318" s="249"/>
      <c r="D318" s="250"/>
      <c r="E318" s="251"/>
      <c r="F318" s="110"/>
      <c r="G318" s="256"/>
      <c r="H318" s="260"/>
      <c r="I318" s="261"/>
      <c r="J318" s="265"/>
      <c r="K318" s="146"/>
      <c r="L318" s="114"/>
      <c r="M318" s="115"/>
      <c r="N318" s="118"/>
      <c r="O318" s="119"/>
      <c r="P318" s="272"/>
      <c r="Q318" s="250"/>
      <c r="R318" s="275"/>
      <c r="S318" s="110"/>
      <c r="T318" s="249"/>
      <c r="U318" s="251"/>
      <c r="V318" s="237">
        <f>IF(作業員の選択!$C$48="","",VLOOKUP(作業員の選択!$C$48,基本データ!$A$11:$AN$50,18,FALSE))</f>
        <v>38</v>
      </c>
      <c r="W318" s="238"/>
      <c r="X318" s="237">
        <f>IF(作業員の選択!$C$48="","",VLOOKUP(作業員の選択!$C$48,基本データ!$A$11:$AN$50,24,FALSE))</f>
        <v>188</v>
      </c>
      <c r="Y318" s="239"/>
      <c r="Z318" s="239"/>
      <c r="AA318" s="238"/>
      <c r="AB318" s="237">
        <f>IF(作業員の選択!$C$48="","",VLOOKUP(作業員の選択!$C$48,基本データ!$A$11:$AN$50,30,FALSE))</f>
        <v>468</v>
      </c>
      <c r="AC318" s="238"/>
      <c r="AD318" s="279"/>
      <c r="AE318" s="280"/>
      <c r="AF318" s="240" t="str">
        <f>IF(作業員の選択!$C$48="","",VLOOKUP(作業員の選択!$C$48,基本データ!$A$11:$AN$50,39,FALSE))</f>
        <v>　　</v>
      </c>
      <c r="AG318" s="240">
        <f>IF(作業員の選択!$C$48="","",IF($AF$318="適用除外","－",VLOOKUP(作業員の選択!$C$48,基本データ!$A$11:$AN$50,40,FALSE)))</f>
        <v>1038</v>
      </c>
      <c r="AH318" s="235"/>
      <c r="AI318" s="132"/>
    </row>
    <row r="319" spans="2:35" ht="9" customHeight="1">
      <c r="B319" s="67"/>
      <c r="C319" s="252"/>
      <c r="D319" s="253"/>
      <c r="E319" s="254"/>
      <c r="F319" s="64"/>
      <c r="G319" s="257"/>
      <c r="H319" s="262"/>
      <c r="I319" s="263"/>
      <c r="J319" s="266"/>
      <c r="K319" s="149"/>
      <c r="L319" s="103"/>
      <c r="M319" s="104"/>
      <c r="N319" s="104"/>
      <c r="O319" s="105"/>
      <c r="P319" s="273"/>
      <c r="Q319" s="253"/>
      <c r="R319" s="276"/>
      <c r="S319" s="65"/>
      <c r="T319" s="252"/>
      <c r="U319" s="254"/>
      <c r="V319" s="242">
        <f>IF(作業員の選択!$C$48="","",VLOOKUP(作業員の選択!$C$48,基本データ!$A$11:$AN$50,19,FALSE))</f>
        <v>88</v>
      </c>
      <c r="W319" s="243"/>
      <c r="X319" s="242">
        <f>IF(作業員の選択!$C$48="","",VLOOKUP(作業員の選択!$C$48,基本データ!$A$11:$AN$50,25,FALSE))</f>
        <v>238</v>
      </c>
      <c r="Y319" s="244"/>
      <c r="Z319" s="244"/>
      <c r="AA319" s="243"/>
      <c r="AB319" s="242">
        <f>IF(作業員の選択!$C$48="","",VLOOKUP(作業員の選択!$C$48,基本データ!$A$11:$AN$50,31,FALSE))</f>
        <v>538</v>
      </c>
      <c r="AC319" s="243"/>
      <c r="AD319" s="281"/>
      <c r="AE319" s="282"/>
      <c r="AF319" s="241">
        <f>IF(作業員の選択!$C$18="","",VLOOKUP(作業員の選択!$C$18,基本データ!$A$11:$AN$50,25,FALSE))</f>
        <v>208</v>
      </c>
      <c r="AG319" s="241"/>
      <c r="AH319" s="236"/>
      <c r="AI319" s="132"/>
    </row>
    <row r="320" spans="2:35" ht="9" customHeight="1">
      <c r="B320" s="68"/>
      <c r="C320" s="283" t="str">
        <f>IF(作業員の選択!$C$49="","",VLOOKUP(作業員の選択!$C$49,基本データ!$A$11:$AN$50,2,FALSE))</f>
        <v>きむら　くろう</v>
      </c>
      <c r="D320" s="284"/>
      <c r="E320" s="285"/>
      <c r="F320" s="66"/>
      <c r="G320" s="289"/>
      <c r="H320" s="290">
        <f>IF(作業員の選択!$C$49="","　　年　月　日",VLOOKUP(作業員の選択!$C$49,基本データ!$A$11:$AQ$50,5,FALSE))</f>
        <v>44287</v>
      </c>
      <c r="I320" s="291"/>
      <c r="J320" s="296">
        <f>IF(作業員の選択!$C$49="","　　年　月　日",VLOOKUP(作業員の選択!$C$49,基本データ!$A$11:$AQ$50,4,FALSE))</f>
        <v>35309</v>
      </c>
      <c r="K320" s="145" t="str">
        <f>IF(作業員の選択!$C$49="","",VLOOKUP(作業員の選択!$C$49,基本データ!$A$11:$AN$50,6,FALSE))</f>
        <v>長岡市大手通1丁目1-9</v>
      </c>
      <c r="L320" s="267" t="s">
        <v>43</v>
      </c>
      <c r="M320" s="268"/>
      <c r="N320" s="299" t="str">
        <f>IF(作業員の選択!$C$49="","",VLOOKUP(作業員の選択!$C$49,基本データ!$A$11:$AN$50,7,FALSE))</f>
        <v>0258-22-0049</v>
      </c>
      <c r="O320" s="300"/>
      <c r="P320" s="301">
        <f>IF(作業員の選択!$C$49="","",VLOOKUP(作業員の選択!$C$49,基本データ!$A$11:$AN$50,10,FALSE))</f>
        <v>44721</v>
      </c>
      <c r="Q320" s="302"/>
      <c r="R320" s="303"/>
      <c r="S320" s="62"/>
      <c r="T320" s="310">
        <f>IF(作業員の選択!$C$49="","　　年　月　日",VLOOKUP(作業員の選択!$C$49,基本データ!$A$11:$AQ$50,32,FALSE))</f>
        <v>44721</v>
      </c>
      <c r="U320" s="311"/>
      <c r="V320" s="316" t="str">
        <f>IF(作業員の選択!$C$49="","",VLOOKUP(作業員の選択!$C$49,基本データ!$A$11:$AN$50,14,FALSE))</f>
        <v>ぜ</v>
      </c>
      <c r="W320" s="317"/>
      <c r="X320" s="316">
        <f>IF(作業員の選択!$C$49="","",VLOOKUP(作業員の選択!$C$49,基本データ!$A$11:$AN$50,20,FALSE))</f>
        <v>99</v>
      </c>
      <c r="Y320" s="318"/>
      <c r="Z320" s="318"/>
      <c r="AA320" s="317"/>
      <c r="AB320" s="316">
        <f>IF(作業員の選択!$C$49="","",VLOOKUP(作業員の選択!$C$49,基本データ!$A$11:$AN$50,26,FALSE))</f>
        <v>249</v>
      </c>
      <c r="AC320" s="317"/>
      <c r="AD320" s="319" t="s">
        <v>66</v>
      </c>
      <c r="AE320" s="320"/>
      <c r="AF320" s="240" t="str">
        <f>IF(作業員の選択!$C$49="","",VLOOKUP(作業員の選択!$C$49,基本データ!$A$11:$AN$50,35,FALSE))</f>
        <v>建設国保</v>
      </c>
      <c r="AG320" s="240">
        <f>IF(作業員の選択!$C$49="","",VLOOKUP(作業員の選択!$C$49,基本データ!$A$11:$AN$50,36,FALSE))</f>
        <v>39</v>
      </c>
      <c r="AH320" s="323" t="str">
        <f>IF(作業員の選択!$C$49="","",IF(VLOOKUP(作業員の選択!$C$49,基本データ!$A$11:$AO$60,41,FALSE)="有","○",IF(VLOOKUP(作業員の選択!$C$49,基本データ!$A$11:$AO$60,41,FALSE)="","","")))</f>
        <v/>
      </c>
      <c r="AI320" s="132"/>
    </row>
    <row r="321" spans="2:35" ht="9" customHeight="1">
      <c r="B321" s="121"/>
      <c r="C321" s="286"/>
      <c r="D321" s="287"/>
      <c r="E321" s="288"/>
      <c r="F321" s="120"/>
      <c r="G321" s="256"/>
      <c r="H321" s="292"/>
      <c r="I321" s="293"/>
      <c r="J321" s="297"/>
      <c r="K321" s="158"/>
      <c r="L321" s="137"/>
      <c r="M321" s="138"/>
      <c r="N321" s="138"/>
      <c r="O321" s="139"/>
      <c r="P321" s="304"/>
      <c r="Q321" s="305"/>
      <c r="R321" s="306"/>
      <c r="S321" s="117"/>
      <c r="T321" s="312"/>
      <c r="U321" s="313"/>
      <c r="V321" s="237" t="str">
        <f>IF(作業員の選択!$C$49="","",VLOOKUP(作業員の選択!$C$49,基本データ!$A$11:$AN$50,15,FALSE))</f>
        <v>べ</v>
      </c>
      <c r="W321" s="238"/>
      <c r="X321" s="237">
        <f>IF(作業員の選択!$C$49="","",VLOOKUP(作業員の選択!$C$49,基本データ!$A$11:$AN$50,21,FALSE))</f>
        <v>0</v>
      </c>
      <c r="Y321" s="239"/>
      <c r="Z321" s="239"/>
      <c r="AA321" s="238"/>
      <c r="AB321" s="237">
        <f>IF(作業員の選択!$C$49="","",VLOOKUP(作業員の選択!$C$49,基本データ!$A$11:$AN$50,27,FALSE))</f>
        <v>259</v>
      </c>
      <c r="AC321" s="238"/>
      <c r="AD321" s="279"/>
      <c r="AE321" s="280"/>
      <c r="AF321" s="241">
        <f>IF(作業員の選択!$C$19="","",VLOOKUP(作業員の選択!$C$19,基本データ!$A$11:$AN$50,25,FALSE))</f>
        <v>209</v>
      </c>
      <c r="AG321" s="241">
        <f>IF(作業員の選択!$C$19="","",VLOOKUP(作業員の選択!$C$19,基本データ!$A$11:$AN$50,25,FALSE))</f>
        <v>209</v>
      </c>
      <c r="AH321" s="323"/>
      <c r="AI321" s="132"/>
    </row>
    <row r="322" spans="2:35" ht="9" customHeight="1">
      <c r="B322" s="245">
        <v>39</v>
      </c>
      <c r="C322" s="246" t="str">
        <f>IF(作業員の選択!$C$49="","",VLOOKUP(作業員の選択!$C$49,基本データ!$A$11:$AN$50,1,FALSE))</f>
        <v>木村　九郎</v>
      </c>
      <c r="D322" s="247"/>
      <c r="E322" s="248"/>
      <c r="F322" s="255" t="str">
        <f>IF(作業員の選択!$C$49="","",VLOOKUP(作業員の選択!$C$49,基本データ!$A$11:$AN$50,3,FALSE))</f>
        <v>保温工</v>
      </c>
      <c r="G322" s="256"/>
      <c r="H322" s="294"/>
      <c r="I322" s="295"/>
      <c r="J322" s="298"/>
      <c r="K322" s="147"/>
      <c r="L322" s="100"/>
      <c r="M322" s="101"/>
      <c r="N322" s="101"/>
      <c r="O322" s="102"/>
      <c r="P322" s="307"/>
      <c r="Q322" s="308"/>
      <c r="R322" s="309"/>
      <c r="S322" s="255" t="str">
        <f>IF(作業員の選択!$C$49="","",VLOOKUP(作業員の選択!$C$49,基本データ!$A$11:$AN$50,13,FALSE))</f>
        <v>A</v>
      </c>
      <c r="T322" s="314"/>
      <c r="U322" s="315"/>
      <c r="V322" s="237" t="str">
        <f>IF(作業員の選択!$C$49="","",VLOOKUP(作業員の選択!$C$49,基本データ!$A$11:$AN$50,16,FALSE))</f>
        <v>あし</v>
      </c>
      <c r="W322" s="238"/>
      <c r="X322" s="237">
        <f>IF(作業員の選択!$C$49="","",VLOOKUP(作業員の選択!$C$49,基本データ!$A$11:$AN$50,22,FALSE))</f>
        <v>0</v>
      </c>
      <c r="Y322" s="239"/>
      <c r="Z322" s="239"/>
      <c r="AA322" s="238"/>
      <c r="AB322" s="237">
        <f>IF(作業員の選択!$C$49="","",VLOOKUP(作業員の選択!$C$49,基本データ!$A$11:$AN$50,28,FALSE))</f>
        <v>261</v>
      </c>
      <c r="AC322" s="238"/>
      <c r="AD322" s="321"/>
      <c r="AE322" s="322"/>
      <c r="AF322" s="240" t="str">
        <f>IF(作業員の選択!$C$49="","",VLOOKUP(作業員の選択!$C$49,基本データ!$A$11:$AN$50,37,FALSE))</f>
        <v>受給者</v>
      </c>
      <c r="AG322" s="240" t="s">
        <v>372</v>
      </c>
      <c r="AH322" s="323"/>
      <c r="AI322" s="132"/>
    </row>
    <row r="323" spans="2:35" ht="9" customHeight="1">
      <c r="B323" s="245"/>
      <c r="C323" s="249"/>
      <c r="D323" s="250"/>
      <c r="E323" s="251"/>
      <c r="F323" s="255"/>
      <c r="G323" s="256"/>
      <c r="H323" s="258">
        <f ca="1">IF(作業員の選択!$C$49="","　　年",VLOOKUP(作業員の選択!$C$49,基本データ!$A$11:$AQ$50,43,FALSE))</f>
        <v>15</v>
      </c>
      <c r="I323" s="259"/>
      <c r="J323" s="264">
        <f ca="1">IF(作業員の選択!$C$49="","　歳",VLOOKUP(作業員の選択!$C$49,基本データ!$A$11:$AQ$50,42,FALSE))</f>
        <v>27</v>
      </c>
      <c r="K323" s="159" t="str">
        <f>IF(作業員の選択!$C$49="","",VLOOKUP(作業員の選択!$C$49,基本データ!$A$11:$AN$50,8,FALSE))</f>
        <v>長岡市小国町3-9</v>
      </c>
      <c r="L323" s="267" t="s">
        <v>43</v>
      </c>
      <c r="M323" s="268"/>
      <c r="N323" s="269" t="str">
        <f>IF(作業員の選択!$C$49="","",VLOOKUP(作業員の選択!$C$49,基本データ!$A$11:$AN$50,9,FALSE))</f>
        <v>090-1111-1119</v>
      </c>
      <c r="O323" s="270"/>
      <c r="P323" s="271">
        <f>IF(作業員の選択!$C$49="","",VLOOKUP(作業員の選択!$C$49,基本データ!$A$11:$AN$50,11,FALSE))</f>
        <v>109</v>
      </c>
      <c r="Q323" s="247" t="s">
        <v>68</v>
      </c>
      <c r="R323" s="274">
        <f>IF(作業員の選択!$C$49="","",VLOOKUP(作業員の選択!$C$49,基本データ!$A$11:$AN$50,12,FALSE))</f>
        <v>79</v>
      </c>
      <c r="S323" s="255"/>
      <c r="T323" s="246">
        <f>IF(作業員の選択!$C$49="","",VLOOKUP(作業員の選択!$C$49,基本データ!$A$11:$AQ$50,33,FALSE))</f>
        <v>539</v>
      </c>
      <c r="U323" s="248"/>
      <c r="V323" s="237" t="str">
        <f>IF(作業員の選択!$C$49="","",VLOOKUP(作業員の選択!$C$49,基本データ!$A$11:$AN$50,17,FALSE))</f>
        <v>ら</v>
      </c>
      <c r="W323" s="238"/>
      <c r="X323" s="237">
        <f>IF(作業員の選択!$C$49="","",VLOOKUP(作業員の選択!$C$49,基本データ!$A$11:$AN$50,23,FALSE))</f>
        <v>139</v>
      </c>
      <c r="Y323" s="239"/>
      <c r="Z323" s="239"/>
      <c r="AA323" s="238"/>
      <c r="AB323" s="237">
        <f>IF(作業員の選択!$C$49="","",VLOOKUP(作業員の選択!$C$49,基本データ!$A$11:$AN$50,29,FALSE))</f>
        <v>439</v>
      </c>
      <c r="AC323" s="238"/>
      <c r="AD323" s="277" t="s">
        <v>66</v>
      </c>
      <c r="AE323" s="278"/>
      <c r="AF323" s="241">
        <f>IF(作業員の選択!$C$19="","",VLOOKUP(作業員の選択!$C$19,基本データ!$A$11:$AN$50,25,FALSE))</f>
        <v>209</v>
      </c>
      <c r="AG323" s="241"/>
      <c r="AH323" s="235" t="str">
        <f>IF(作業員の選択!$C$49="","",IF(VLOOKUP(作業員の選択!$C$49,基本データ!$A$11:$AO$60,41,FALSE)="有","",IF(VLOOKUP(作業員の選択!$C$49,基本データ!$A$11:$AO$60,41,FALSE)="無","○","")))</f>
        <v/>
      </c>
      <c r="AI323" s="132"/>
    </row>
    <row r="324" spans="2:35" ht="9" customHeight="1">
      <c r="B324" s="109"/>
      <c r="C324" s="249"/>
      <c r="D324" s="250"/>
      <c r="E324" s="251"/>
      <c r="F324" s="110"/>
      <c r="G324" s="256"/>
      <c r="H324" s="260"/>
      <c r="I324" s="261"/>
      <c r="J324" s="265"/>
      <c r="K324" s="158"/>
      <c r="L324" s="137"/>
      <c r="M324" s="138"/>
      <c r="N324" s="141"/>
      <c r="O324" s="142"/>
      <c r="P324" s="272"/>
      <c r="Q324" s="250"/>
      <c r="R324" s="275"/>
      <c r="S324" s="110"/>
      <c r="T324" s="249"/>
      <c r="U324" s="251"/>
      <c r="V324" s="237">
        <f>IF(作業員の選択!$C$49="","",VLOOKUP(作業員の選択!$C$49,基本データ!$A$11:$AN$50,18,FALSE))</f>
        <v>39</v>
      </c>
      <c r="W324" s="238"/>
      <c r="X324" s="237">
        <f>IF(作業員の選択!$C$49="","",VLOOKUP(作業員の選択!$C$49,基本データ!$A$11:$AN$50,24,FALSE))</f>
        <v>189</v>
      </c>
      <c r="Y324" s="239"/>
      <c r="Z324" s="239"/>
      <c r="AA324" s="238"/>
      <c r="AB324" s="237">
        <f>IF(作業員の選択!$C$49="","",VLOOKUP(作業員の選択!$C$49,基本データ!$A$11:$AN$50,30,FALSE))</f>
        <v>469</v>
      </c>
      <c r="AC324" s="238"/>
      <c r="AD324" s="279"/>
      <c r="AE324" s="280"/>
      <c r="AF324" s="240" t="str">
        <f>IF(作業員の選択!$C$49="","",VLOOKUP(作業員の選択!$C$49,基本データ!$A$11:$AN$50,39,FALSE))</f>
        <v>　　</v>
      </c>
      <c r="AG324" s="240">
        <f>IF(作業員の選択!$C$49="","",IF($AF$324="適用除外","－",VLOOKUP(作業員の選択!$C$49,基本データ!$A$11:$AN$50,40,FALSE)))</f>
        <v>1039</v>
      </c>
      <c r="AH324" s="235"/>
      <c r="AI324" s="132"/>
    </row>
    <row r="325" spans="2:35" ht="9" customHeight="1">
      <c r="B325" s="67"/>
      <c r="C325" s="252"/>
      <c r="D325" s="253"/>
      <c r="E325" s="254"/>
      <c r="F325" s="64"/>
      <c r="G325" s="257"/>
      <c r="H325" s="262"/>
      <c r="I325" s="263"/>
      <c r="J325" s="266"/>
      <c r="K325" s="149"/>
      <c r="L325" s="103"/>
      <c r="M325" s="104"/>
      <c r="N325" s="104"/>
      <c r="O325" s="105"/>
      <c r="P325" s="273"/>
      <c r="Q325" s="253"/>
      <c r="R325" s="276"/>
      <c r="S325" s="65"/>
      <c r="T325" s="252"/>
      <c r="U325" s="254"/>
      <c r="V325" s="242">
        <f>IF(作業員の選択!$C$49="","",VLOOKUP(作業員の選択!$C$49,基本データ!$A$11:$AN$50,19,FALSE))</f>
        <v>89</v>
      </c>
      <c r="W325" s="243"/>
      <c r="X325" s="242">
        <f>IF(作業員の選択!$C$49="","",VLOOKUP(作業員の選択!$C$49,基本データ!$A$11:$AN$50,25,FALSE))</f>
        <v>239</v>
      </c>
      <c r="Y325" s="244"/>
      <c r="Z325" s="244"/>
      <c r="AA325" s="243"/>
      <c r="AB325" s="242">
        <f>IF(作業員の選択!$C$49="","",VLOOKUP(作業員の選択!$C$49,基本データ!$A$11:$AN$50,31,FALSE))</f>
        <v>539</v>
      </c>
      <c r="AC325" s="243"/>
      <c r="AD325" s="281"/>
      <c r="AE325" s="282"/>
      <c r="AF325" s="241">
        <f>IF(作業員の選択!$C$19="","",VLOOKUP(作業員の選択!$C$19,基本データ!$A$11:$AN$50,25,FALSE))</f>
        <v>209</v>
      </c>
      <c r="AG325" s="241"/>
      <c r="AH325" s="236"/>
      <c r="AI325" s="132"/>
    </row>
    <row r="326" spans="2:35" ht="9" customHeight="1">
      <c r="B326" s="68"/>
      <c r="C326" s="283" t="str">
        <f>IF(作業員の選択!$C$50="","",VLOOKUP(作業員の選択!$C$50,基本データ!$A$11:$AN$50,2,FALSE))</f>
        <v>きむら　じゅうろう</v>
      </c>
      <c r="D326" s="284"/>
      <c r="E326" s="285"/>
      <c r="F326" s="66"/>
      <c r="G326" s="289"/>
      <c r="H326" s="290">
        <f>IF(作業員の選択!$C$50="","　　年　月　日",VLOOKUP(作業員の選択!$C$50,基本データ!$A$11:$AQ$50,5,FALSE))</f>
        <v>44652</v>
      </c>
      <c r="I326" s="291"/>
      <c r="J326" s="296">
        <f>IF(作業員の選択!$C$50="","　　年　月　日",VLOOKUP(作業員の選択!$C$50,基本データ!$A$11:$AQ$50,4,FALSE))</f>
        <v>35674</v>
      </c>
      <c r="K326" s="145" t="str">
        <f>IF(作業員の選択!$C$50="","",VLOOKUP(作業員の選択!$C$50,基本データ!$A$11:$AN$50,6,FALSE))</f>
        <v>長岡市大手通1丁目1-10</v>
      </c>
      <c r="L326" s="267" t="s">
        <v>43</v>
      </c>
      <c r="M326" s="268"/>
      <c r="N326" s="299" t="str">
        <f>IF(作業員の選択!$C$50="","",VLOOKUP(作業員の選択!$C$50,基本データ!$A$11:$AN$50,7,FALSE))</f>
        <v>0258-22-0050</v>
      </c>
      <c r="O326" s="300"/>
      <c r="P326" s="301">
        <f>IF(作業員の選択!$C$50="","",VLOOKUP(作業員の選択!$C$50,基本データ!$A$11:$AN$50,10,FALSE))</f>
        <v>44722</v>
      </c>
      <c r="Q326" s="302"/>
      <c r="R326" s="303"/>
      <c r="S326" s="62"/>
      <c r="T326" s="310">
        <f>IF(作業員の選択!$C$50="","　　年　月　日",VLOOKUP(作業員の選択!$C$50,基本データ!$A$11:$AQ$50,32,FALSE))</f>
        <v>44722</v>
      </c>
      <c r="U326" s="311"/>
      <c r="V326" s="316" t="str">
        <f>IF(作業員の選択!$C$50="","",VLOOKUP(作業員の選択!$C$50,基本データ!$A$11:$AN$50,14,FALSE))</f>
        <v>ぞ</v>
      </c>
      <c r="W326" s="317"/>
      <c r="X326" s="316">
        <f>IF(作業員の選択!$C$50="","",VLOOKUP(作業員の選択!$C$50,基本データ!$A$11:$AN$50,20,FALSE))</f>
        <v>100</v>
      </c>
      <c r="Y326" s="318"/>
      <c r="Z326" s="318"/>
      <c r="AA326" s="317"/>
      <c r="AB326" s="316">
        <f>IF(作業員の選択!$C$50="","",VLOOKUP(作業員の選択!$C$50,基本データ!$A$11:$AN$50,26,FALSE))</f>
        <v>250</v>
      </c>
      <c r="AC326" s="317"/>
      <c r="AD326" s="319" t="s">
        <v>66</v>
      </c>
      <c r="AE326" s="320"/>
      <c r="AF326" s="240" t="str">
        <f>IF(作業員の選択!$C$50="","",VLOOKUP(作業員の選択!$C$50,基本データ!$A$11:$AN$50,35,FALSE))</f>
        <v>建設国保</v>
      </c>
      <c r="AG326" s="240">
        <f>IF(作業員の選択!$C$50="","",VLOOKUP(作業員の選択!$C$50,基本データ!$A$11:$AN$50,36,FALSE))</f>
        <v>40</v>
      </c>
      <c r="AH326" s="234" t="str">
        <f>IF(作業員の選択!$C$50="","",IF(VLOOKUP(作業員の選択!$C$50,基本データ!$A$11:$AO$60,41,FALSE)="有","○",IF(VLOOKUP(作業員の選択!$C$50,基本データ!$A$11:$AO$60,41,FALSE)="","","")))</f>
        <v/>
      </c>
      <c r="AI326" s="132"/>
    </row>
    <row r="327" spans="2:35" ht="9" customHeight="1">
      <c r="B327" s="121"/>
      <c r="C327" s="286"/>
      <c r="D327" s="287"/>
      <c r="E327" s="288"/>
      <c r="F327" s="120"/>
      <c r="G327" s="256"/>
      <c r="H327" s="292"/>
      <c r="I327" s="293"/>
      <c r="J327" s="297"/>
      <c r="K327" s="158"/>
      <c r="L327" s="137"/>
      <c r="M327" s="138"/>
      <c r="N327" s="138"/>
      <c r="O327" s="139"/>
      <c r="P327" s="304"/>
      <c r="Q327" s="305"/>
      <c r="R327" s="306"/>
      <c r="S327" s="117"/>
      <c r="T327" s="312"/>
      <c r="U327" s="313"/>
      <c r="V327" s="237" t="str">
        <f>IF(作業員の選択!$C$50="","",VLOOKUP(作業員の選択!$C$50,基本データ!$A$11:$AN$50,15,FALSE))</f>
        <v>ぼ</v>
      </c>
      <c r="W327" s="238"/>
      <c r="X327" s="237">
        <f>IF(作業員の選択!$C$50="","",VLOOKUP(作業員の選択!$C$50,基本データ!$A$11:$AN$50,21,FALSE))</f>
        <v>0</v>
      </c>
      <c r="Y327" s="239"/>
      <c r="Z327" s="239"/>
      <c r="AA327" s="238"/>
      <c r="AB327" s="237">
        <f>IF(作業員の選択!$C$50="","",VLOOKUP(作業員の選択!$C$50,基本データ!$A$11:$AN$50,27,FALSE))</f>
        <v>260</v>
      </c>
      <c r="AC327" s="238"/>
      <c r="AD327" s="279"/>
      <c r="AE327" s="280"/>
      <c r="AF327" s="241">
        <f>IF(作業員の選択!$C$20="","",VLOOKUP(作業員の選択!$C$20,基本データ!$A$11:$AN$50,25,FALSE))</f>
        <v>210</v>
      </c>
      <c r="AG327" s="241">
        <f>IF(作業員の選択!$C$20="","",VLOOKUP(作業員の選択!$C$20,基本データ!$A$11:$AN$50,25,FALSE))</f>
        <v>210</v>
      </c>
      <c r="AH327" s="235"/>
      <c r="AI327" s="132"/>
    </row>
    <row r="328" spans="2:35" ht="9" customHeight="1">
      <c r="B328" s="245">
        <v>40</v>
      </c>
      <c r="C328" s="246" t="str">
        <f>IF(作業員の選択!$C$50="","",VLOOKUP(作業員の選択!$C$50,基本データ!$A$11:$AN$50,1,FALSE))</f>
        <v>木村　十郎</v>
      </c>
      <c r="D328" s="247"/>
      <c r="E328" s="248"/>
      <c r="F328" s="255" t="str">
        <f>IF(作業員の選択!$C$50="","",VLOOKUP(作業員の選択!$C$50,基本データ!$A$11:$AN$50,3,FALSE))</f>
        <v>左官</v>
      </c>
      <c r="G328" s="256"/>
      <c r="H328" s="294"/>
      <c r="I328" s="295"/>
      <c r="J328" s="298"/>
      <c r="K328" s="147"/>
      <c r="L328" s="100"/>
      <c r="M328" s="101"/>
      <c r="N328" s="101"/>
      <c r="O328" s="102"/>
      <c r="P328" s="307"/>
      <c r="Q328" s="308"/>
      <c r="R328" s="309"/>
      <c r="S328" s="255" t="str">
        <f>IF(作業員の選択!$C$50="","",VLOOKUP(作業員の選択!$C$50,基本データ!$A$11:$AN$50,13,FALSE))</f>
        <v>B</v>
      </c>
      <c r="T328" s="314"/>
      <c r="U328" s="315"/>
      <c r="V328" s="237" t="str">
        <f>IF(作業員の選択!$C$50="","",VLOOKUP(作業員の選択!$C$50,基本データ!$A$11:$AN$50,16,FALSE))</f>
        <v>あす</v>
      </c>
      <c r="W328" s="238"/>
      <c r="X328" s="237">
        <f>IF(作業員の選択!$C$50="","",VLOOKUP(作業員の選択!$C$50,基本データ!$A$11:$AN$50,22,FALSE))</f>
        <v>0</v>
      </c>
      <c r="Y328" s="239"/>
      <c r="Z328" s="239"/>
      <c r="AA328" s="238"/>
      <c r="AB328" s="237">
        <f>IF(作業員の選択!$C$50="","",VLOOKUP(作業員の選択!$C$50,基本データ!$A$11:$AN$50,28,FALSE))</f>
        <v>261</v>
      </c>
      <c r="AC328" s="238"/>
      <c r="AD328" s="321"/>
      <c r="AE328" s="322"/>
      <c r="AF328" s="240" t="str">
        <f>IF(作業員の選択!$C$50="","",VLOOKUP(作業員の選択!$C$50,基本データ!$A$11:$AN$50,37,FALSE))</f>
        <v>厚生年金</v>
      </c>
      <c r="AG328" s="240" t="s">
        <v>372</v>
      </c>
      <c r="AH328" s="236"/>
      <c r="AI328" s="132"/>
    </row>
    <row r="329" spans="2:35" ht="9" customHeight="1">
      <c r="B329" s="245"/>
      <c r="C329" s="249"/>
      <c r="D329" s="250"/>
      <c r="E329" s="251"/>
      <c r="F329" s="255"/>
      <c r="G329" s="256"/>
      <c r="H329" s="258">
        <f ca="1">IF(作業員の選択!$C$50="","　　年",VLOOKUP(作業員の選択!$C$50,基本データ!$A$11:$AQ$50,43,FALSE))</f>
        <v>15</v>
      </c>
      <c r="I329" s="259"/>
      <c r="J329" s="264">
        <f ca="1">IF(作業員の選択!$C$50="","　歳",VLOOKUP(作業員の選択!$C$50,基本データ!$A$11:$AQ$50,42,FALSE))</f>
        <v>26</v>
      </c>
      <c r="K329" s="159" t="str">
        <f>IF(作業員の選択!$C$50="","",VLOOKUP(作業員の選択!$C$50,基本データ!$A$11:$AN$50,8,FALSE))</f>
        <v>長岡市小国町3-10</v>
      </c>
      <c r="L329" s="267" t="s">
        <v>43</v>
      </c>
      <c r="M329" s="268"/>
      <c r="N329" s="269" t="str">
        <f>IF(作業員の選択!$C$50="","",VLOOKUP(作業員の選択!$C$50,基本データ!$A$11:$AN$50,9,FALSE))</f>
        <v>090-1111-1120</v>
      </c>
      <c r="O329" s="270"/>
      <c r="P329" s="271">
        <f>IF(作業員の選択!$C$50="","",VLOOKUP(作業員の選択!$C$50,基本データ!$A$11:$AN$50,11,FALSE))</f>
        <v>110</v>
      </c>
      <c r="Q329" s="247" t="s">
        <v>68</v>
      </c>
      <c r="R329" s="274">
        <f>IF(作業員の選択!$C$50="","",VLOOKUP(作業員の選択!$C$50,基本データ!$A$11:$AN$50,12,FALSE))</f>
        <v>80</v>
      </c>
      <c r="S329" s="255"/>
      <c r="T329" s="246">
        <f>IF(作業員の選択!$C$50="","",VLOOKUP(作業員の選択!$C$50,基本データ!$A$11:$AQ$50,33,FALSE))</f>
        <v>540</v>
      </c>
      <c r="U329" s="248"/>
      <c r="V329" s="237" t="str">
        <f>IF(作業員の選択!$C$50="","",VLOOKUP(作業員の選択!$C$50,基本データ!$A$11:$AN$50,17,FALSE))</f>
        <v>り</v>
      </c>
      <c r="W329" s="238"/>
      <c r="X329" s="237">
        <f>IF(作業員の選択!$C$50="","",VLOOKUP(作業員の選択!$C$50,基本データ!$A$11:$AN$50,23,FALSE))</f>
        <v>140</v>
      </c>
      <c r="Y329" s="239"/>
      <c r="Z329" s="239"/>
      <c r="AA329" s="238"/>
      <c r="AB329" s="237">
        <f>IF(作業員の選択!$C$50="","",VLOOKUP(作業員の選択!$C$50,基本データ!$A$11:$AN$50,29,FALSE))</f>
        <v>440</v>
      </c>
      <c r="AC329" s="238"/>
      <c r="AD329" s="277" t="s">
        <v>66</v>
      </c>
      <c r="AE329" s="278"/>
      <c r="AF329" s="241">
        <f>IF(作業員の選択!$C$20="","",VLOOKUP(作業員の選択!$C$20,基本データ!$A$11:$AN$50,25,FALSE))</f>
        <v>210</v>
      </c>
      <c r="AG329" s="241"/>
      <c r="AH329" s="234" t="str">
        <f>IF(作業員の選択!$C$50="","",IF(VLOOKUP(作業員の選択!$C$50,基本データ!$A$11:$AO$60,41,FALSE)="有","",IF(VLOOKUP(作業員の選択!$C$50,基本データ!$A$11:$AO$60,41,FALSE)="無","○","")))</f>
        <v/>
      </c>
      <c r="AI329" s="132"/>
    </row>
    <row r="330" spans="2:35" ht="9" customHeight="1">
      <c r="B330" s="109"/>
      <c r="C330" s="249"/>
      <c r="D330" s="250"/>
      <c r="E330" s="251"/>
      <c r="F330" s="110"/>
      <c r="G330" s="256"/>
      <c r="H330" s="260"/>
      <c r="I330" s="261"/>
      <c r="J330" s="265"/>
      <c r="K330" s="158"/>
      <c r="L330" s="137"/>
      <c r="M330" s="138"/>
      <c r="N330" s="141"/>
      <c r="O330" s="142"/>
      <c r="P330" s="272"/>
      <c r="Q330" s="250"/>
      <c r="R330" s="275"/>
      <c r="S330" s="110"/>
      <c r="T330" s="249"/>
      <c r="U330" s="251"/>
      <c r="V330" s="237">
        <f>IF(作業員の選択!$C$50="","",VLOOKUP(作業員の選択!$C$50,基本データ!$A$11:$AN$50,18,FALSE))</f>
        <v>40</v>
      </c>
      <c r="W330" s="238"/>
      <c r="X330" s="237">
        <f>IF(作業員の選択!$C$50="","",VLOOKUP(作業員の選択!$C$50,基本データ!$A$11:$AN$50,24,FALSE))</f>
        <v>190</v>
      </c>
      <c r="Y330" s="239"/>
      <c r="Z330" s="239"/>
      <c r="AA330" s="238"/>
      <c r="AB330" s="237">
        <f>IF(作業員の選択!$C$50="","",VLOOKUP(作業員の選択!$C$50,基本データ!$A$11:$AN$50,30,FALSE))</f>
        <v>470</v>
      </c>
      <c r="AC330" s="238"/>
      <c r="AD330" s="279"/>
      <c r="AE330" s="280"/>
      <c r="AF330" s="240" t="str">
        <f>IF(作業員の選択!$C$50="","",VLOOKUP(作業員の選択!$C$50,基本データ!$A$11:$AN$50,39,FALSE))</f>
        <v>　　</v>
      </c>
      <c r="AG330" s="240">
        <f>IF(作業員の選択!$C$50="","",IF($AF$330="適用除外","－",VLOOKUP(作業員の選択!$C$50,基本データ!$A$11:$AN$50,40,FALSE)))</f>
        <v>1040</v>
      </c>
      <c r="AH330" s="235"/>
      <c r="AI330" s="132"/>
    </row>
    <row r="331" spans="2:35" ht="9" customHeight="1">
      <c r="B331" s="63"/>
      <c r="C331" s="252"/>
      <c r="D331" s="253"/>
      <c r="E331" s="254"/>
      <c r="F331" s="64"/>
      <c r="G331" s="257"/>
      <c r="H331" s="262"/>
      <c r="I331" s="263"/>
      <c r="J331" s="266"/>
      <c r="K331" s="149"/>
      <c r="L331" s="103"/>
      <c r="M331" s="104"/>
      <c r="N331" s="104"/>
      <c r="O331" s="105"/>
      <c r="P331" s="273"/>
      <c r="Q331" s="253"/>
      <c r="R331" s="276"/>
      <c r="S331" s="65"/>
      <c r="T331" s="252"/>
      <c r="U331" s="254"/>
      <c r="V331" s="242">
        <f>IF(作業員の選択!$C$50="","",VLOOKUP(作業員の選択!$C$50,基本データ!$A$11:$AN$50,19,FALSE))</f>
        <v>90</v>
      </c>
      <c r="W331" s="243"/>
      <c r="X331" s="242">
        <f>IF(作業員の選択!$C$50="","",VLOOKUP(作業員の選択!$C$50,基本データ!$A$11:$AN$50,25,FALSE))</f>
        <v>240</v>
      </c>
      <c r="Y331" s="244"/>
      <c r="Z331" s="244"/>
      <c r="AA331" s="243"/>
      <c r="AB331" s="242">
        <f>IF(作業員の選択!$C$50="","",VLOOKUP(作業員の選択!$C$50,基本データ!$A$11:$AN$50,31,FALSE))</f>
        <v>540</v>
      </c>
      <c r="AC331" s="243"/>
      <c r="AD331" s="281"/>
      <c r="AE331" s="282"/>
      <c r="AF331" s="241">
        <f>IF(作業員の選択!$C$20="","",VLOOKUP(作業員の選択!$C$20,基本データ!$A$11:$AN$50,25,FALSE))</f>
        <v>210</v>
      </c>
      <c r="AG331" s="241"/>
      <c r="AH331" s="236"/>
      <c r="AI331" s="132"/>
    </row>
    <row r="332" spans="2:35" ht="13.5" customHeight="1">
      <c r="B332" s="107" t="s">
        <v>69</v>
      </c>
      <c r="C332" s="107" t="s">
        <v>70</v>
      </c>
      <c r="D332" s="69"/>
      <c r="E332" s="69"/>
      <c r="F332" s="69"/>
      <c r="G332" s="69"/>
      <c r="H332" s="69"/>
      <c r="I332" s="69"/>
      <c r="J332" s="69"/>
      <c r="K332" s="69"/>
      <c r="L332" s="69"/>
      <c r="M332" s="69"/>
      <c r="N332" s="69"/>
      <c r="O332" s="69"/>
      <c r="P332" s="69"/>
      <c r="Q332" s="69"/>
      <c r="R332" s="107" t="s">
        <v>71</v>
      </c>
      <c r="S332" s="69"/>
      <c r="T332" s="69"/>
      <c r="U332" s="69"/>
      <c r="V332" s="69"/>
      <c r="W332" s="69"/>
      <c r="X332" s="69"/>
      <c r="Y332" s="69"/>
      <c r="Z332" s="69"/>
      <c r="AA332" s="69"/>
      <c r="AB332" s="69"/>
      <c r="AC332" s="69"/>
      <c r="AD332" s="69"/>
      <c r="AE332" s="69"/>
      <c r="AI332" s="132"/>
    </row>
    <row r="333" spans="2:35" ht="13.5" customHeight="1">
      <c r="B333" s="69"/>
      <c r="C333" s="107" t="s">
        <v>72</v>
      </c>
      <c r="D333" s="69"/>
      <c r="E333" s="69"/>
      <c r="F333" s="69"/>
      <c r="G333" s="69"/>
      <c r="H333" s="69"/>
      <c r="I333" s="69"/>
      <c r="J333" s="69"/>
      <c r="K333" s="69"/>
      <c r="L333" s="69"/>
      <c r="M333" s="69"/>
      <c r="N333" s="69"/>
      <c r="O333" s="69"/>
      <c r="P333" s="69"/>
      <c r="Q333" s="69"/>
      <c r="R333" s="107" t="s">
        <v>73</v>
      </c>
      <c r="S333" s="69"/>
      <c r="T333" s="69"/>
      <c r="U333" s="69"/>
      <c r="V333" s="69"/>
      <c r="W333" s="69"/>
      <c r="X333" s="69"/>
      <c r="Y333" s="69"/>
      <c r="Z333" s="69"/>
      <c r="AA333" s="69"/>
      <c r="AB333" s="69"/>
      <c r="AC333" s="69"/>
      <c r="AD333" s="69"/>
      <c r="AE333" s="69"/>
      <c r="AI333" s="132"/>
    </row>
    <row r="334" spans="2:35" ht="13.5" customHeight="1">
      <c r="B334" s="69"/>
      <c r="C334" s="107" t="s">
        <v>74</v>
      </c>
      <c r="D334" s="69"/>
      <c r="E334" s="69"/>
      <c r="F334" s="69"/>
      <c r="G334" s="69"/>
      <c r="H334" s="69"/>
      <c r="I334" s="69"/>
      <c r="J334" s="69"/>
      <c r="K334" s="69"/>
      <c r="L334" s="69"/>
      <c r="M334" s="69"/>
      <c r="N334" s="69"/>
      <c r="O334" s="69"/>
      <c r="P334" s="69"/>
      <c r="Q334" s="69"/>
      <c r="R334" s="107" t="s">
        <v>75</v>
      </c>
      <c r="S334" s="69"/>
      <c r="T334" s="69"/>
      <c r="U334" s="69"/>
      <c r="V334" s="69"/>
      <c r="W334" s="69"/>
      <c r="X334" s="69"/>
      <c r="Y334" s="69"/>
      <c r="Z334" s="69"/>
      <c r="AA334" s="69"/>
      <c r="AB334" s="69"/>
      <c r="AC334" s="69"/>
      <c r="AD334" s="69"/>
      <c r="AE334" s="69"/>
      <c r="AI334" s="132"/>
    </row>
    <row r="335" spans="2:35" ht="13.5" customHeight="1">
      <c r="B335" s="69"/>
      <c r="C335" s="70" t="s">
        <v>76</v>
      </c>
      <c r="D335" s="48"/>
      <c r="E335" s="48"/>
      <c r="F335" s="48"/>
      <c r="G335" s="48"/>
      <c r="H335" s="48"/>
      <c r="I335" s="48"/>
      <c r="J335" s="48"/>
      <c r="K335" s="48"/>
      <c r="L335" s="48"/>
      <c r="M335" s="48"/>
      <c r="N335" s="48"/>
      <c r="O335" s="69"/>
      <c r="P335" s="69"/>
      <c r="Q335" s="69"/>
      <c r="R335" s="107" t="s">
        <v>355</v>
      </c>
      <c r="S335" s="69"/>
      <c r="T335" s="69"/>
      <c r="U335" s="69"/>
      <c r="V335" s="69"/>
      <c r="W335" s="69"/>
      <c r="X335" s="69"/>
      <c r="Y335" s="69"/>
      <c r="Z335" s="69"/>
      <c r="AA335" s="69"/>
      <c r="AB335" s="69"/>
      <c r="AC335" s="69"/>
      <c r="AD335" s="69"/>
      <c r="AE335" s="69"/>
      <c r="AI335" s="132"/>
    </row>
    <row r="336" spans="2:35" ht="13.5" customHeight="1">
      <c r="B336" s="69"/>
      <c r="C336" s="70"/>
      <c r="D336" s="48"/>
      <c r="E336" s="48"/>
      <c r="F336" s="48"/>
      <c r="G336" s="48"/>
      <c r="H336" s="48"/>
      <c r="I336" s="48"/>
      <c r="J336" s="48"/>
      <c r="K336" s="48"/>
      <c r="L336" s="48"/>
      <c r="M336" s="48"/>
      <c r="N336" s="48"/>
      <c r="O336" s="69"/>
      <c r="P336" s="69"/>
      <c r="Q336" s="69"/>
      <c r="R336" s="107" t="s">
        <v>356</v>
      </c>
      <c r="S336" s="69"/>
      <c r="T336" s="69"/>
      <c r="U336" s="69"/>
      <c r="V336" s="69"/>
      <c r="W336" s="69"/>
      <c r="X336" s="69"/>
      <c r="Y336" s="69"/>
      <c r="Z336" s="69"/>
      <c r="AA336" s="69"/>
      <c r="AB336" s="69"/>
      <c r="AC336" s="69"/>
      <c r="AD336" s="69"/>
      <c r="AE336" s="69"/>
      <c r="AI336" s="132"/>
    </row>
    <row r="337" spans="2:35" ht="13.5" customHeight="1">
      <c r="B337" s="69"/>
      <c r="C337" s="70"/>
      <c r="D337" s="48"/>
      <c r="E337" s="48"/>
      <c r="F337" s="48"/>
      <c r="G337" s="48"/>
      <c r="H337" s="48"/>
      <c r="I337" s="48"/>
      <c r="J337" s="48"/>
      <c r="K337" s="48"/>
      <c r="L337" s="48"/>
      <c r="M337" s="48"/>
      <c r="N337" s="48"/>
      <c r="O337" s="69"/>
      <c r="P337" s="69"/>
      <c r="Q337" s="69"/>
      <c r="R337" s="107" t="s">
        <v>357</v>
      </c>
      <c r="S337" s="69"/>
      <c r="T337" s="69"/>
      <c r="U337" s="69"/>
      <c r="V337" s="69"/>
      <c r="W337" s="69"/>
      <c r="X337" s="69"/>
      <c r="Y337" s="69"/>
      <c r="Z337" s="69"/>
      <c r="AA337" s="69"/>
      <c r="AB337" s="69"/>
      <c r="AC337" s="69"/>
      <c r="AD337" s="69"/>
      <c r="AE337" s="69"/>
      <c r="AI337" s="132"/>
    </row>
    <row r="338" spans="2:35" ht="13.5" customHeight="1">
      <c r="B338" s="69"/>
      <c r="C338" s="70"/>
      <c r="D338" s="48"/>
      <c r="E338" s="48"/>
      <c r="F338" s="48"/>
      <c r="G338" s="48"/>
      <c r="H338" s="48"/>
      <c r="I338" s="48"/>
      <c r="J338" s="48"/>
      <c r="K338" s="48"/>
      <c r="L338" s="48"/>
      <c r="M338" s="48"/>
      <c r="N338" s="48"/>
      <c r="O338" s="69"/>
      <c r="P338" s="69"/>
      <c r="Q338" s="69"/>
      <c r="R338" s="107" t="s">
        <v>358</v>
      </c>
      <c r="S338" s="69"/>
      <c r="T338" s="69"/>
      <c r="U338" s="69"/>
      <c r="V338" s="69"/>
      <c r="W338" s="69"/>
      <c r="X338" s="69"/>
      <c r="Y338" s="69"/>
      <c r="Z338" s="69"/>
      <c r="AA338" s="69"/>
      <c r="AB338" s="69"/>
      <c r="AC338" s="69"/>
      <c r="AD338" s="69"/>
      <c r="AE338" s="69"/>
      <c r="AI338" s="132"/>
    </row>
    <row r="339" spans="2:35" ht="13.5" customHeight="1">
      <c r="B339" s="69"/>
      <c r="C339" s="70"/>
      <c r="D339" s="48"/>
      <c r="E339" s="48"/>
      <c r="F339" s="48"/>
      <c r="G339" s="48"/>
      <c r="H339" s="48"/>
      <c r="I339" s="48"/>
      <c r="J339" s="48"/>
      <c r="K339" s="48"/>
      <c r="L339" s="48"/>
      <c r="M339" s="48"/>
      <c r="N339" s="48"/>
      <c r="O339" s="69"/>
      <c r="P339" s="69"/>
      <c r="Q339" s="69"/>
      <c r="R339" s="107" t="s">
        <v>359</v>
      </c>
      <c r="S339" s="69"/>
      <c r="T339" s="69"/>
      <c r="U339" s="69"/>
      <c r="V339" s="69"/>
      <c r="W339" s="69"/>
      <c r="X339" s="69"/>
      <c r="Y339" s="69"/>
      <c r="Z339" s="69"/>
      <c r="AA339" s="69"/>
      <c r="AB339" s="69"/>
      <c r="AC339" s="69"/>
      <c r="AD339" s="69"/>
      <c r="AE339" s="69"/>
      <c r="AI339" s="132"/>
    </row>
    <row r="340" spans="2:35" ht="13.5" customHeight="1">
      <c r="B340" s="69"/>
      <c r="C340" s="70"/>
      <c r="D340" s="48"/>
      <c r="E340" s="48"/>
      <c r="F340" s="48"/>
      <c r="G340" s="48"/>
      <c r="H340" s="48"/>
      <c r="I340" s="48"/>
      <c r="J340" s="48"/>
      <c r="K340" s="48"/>
      <c r="L340" s="48"/>
      <c r="M340" s="48"/>
      <c r="N340" s="48"/>
      <c r="O340" s="69"/>
      <c r="P340" s="69"/>
      <c r="Q340" s="69"/>
      <c r="R340" s="107" t="s">
        <v>360</v>
      </c>
      <c r="S340" s="69"/>
      <c r="T340" s="69"/>
      <c r="U340" s="69"/>
      <c r="V340" s="69"/>
      <c r="W340" s="69"/>
      <c r="X340" s="69"/>
      <c r="Y340" s="69"/>
      <c r="Z340" s="69"/>
      <c r="AA340" s="69"/>
      <c r="AB340" s="69"/>
      <c r="AC340" s="69"/>
      <c r="AD340" s="69"/>
      <c r="AE340" s="69"/>
      <c r="AI340" s="132"/>
    </row>
    <row r="341" spans="2:35" ht="13.5" customHeight="1">
      <c r="B341" s="69"/>
      <c r="C341" s="70"/>
      <c r="D341" s="48"/>
      <c r="E341" s="48"/>
      <c r="F341" s="48"/>
      <c r="G341" s="48"/>
      <c r="H341" s="48"/>
      <c r="I341" s="48"/>
      <c r="J341" s="48"/>
      <c r="K341" s="48"/>
      <c r="L341" s="48"/>
      <c r="M341" s="48"/>
      <c r="N341" s="48"/>
      <c r="O341" s="69"/>
      <c r="P341" s="69"/>
      <c r="Q341" s="69"/>
      <c r="R341" s="107" t="s">
        <v>361</v>
      </c>
      <c r="S341" s="69"/>
      <c r="T341" s="69"/>
      <c r="U341" s="69"/>
      <c r="V341" s="69"/>
      <c r="W341" s="69"/>
      <c r="X341" s="69"/>
      <c r="Y341" s="69"/>
      <c r="Z341" s="69"/>
      <c r="AA341" s="69"/>
      <c r="AB341" s="69"/>
      <c r="AC341" s="69"/>
      <c r="AD341" s="69"/>
      <c r="AE341" s="69"/>
      <c r="AI341" s="132"/>
    </row>
    <row r="342" spans="2:35" ht="13.5" customHeight="1">
      <c r="B342" s="69"/>
      <c r="C342" s="48"/>
      <c r="D342" s="48"/>
      <c r="E342" s="48"/>
      <c r="F342" s="48"/>
      <c r="G342" s="48"/>
      <c r="H342" s="48"/>
      <c r="I342" s="48"/>
      <c r="J342" s="48"/>
      <c r="K342" s="48"/>
      <c r="L342" s="48"/>
      <c r="M342" s="48"/>
      <c r="N342" s="48"/>
      <c r="O342" s="69"/>
      <c r="P342" s="69"/>
      <c r="Q342" s="69"/>
      <c r="R342" s="107" t="s">
        <v>362</v>
      </c>
      <c r="S342" s="69"/>
      <c r="T342" s="69"/>
      <c r="U342" s="69"/>
      <c r="V342" s="69"/>
      <c r="W342" s="69"/>
      <c r="X342" s="69"/>
      <c r="Y342" s="69"/>
      <c r="Z342" s="69"/>
      <c r="AA342" s="69"/>
      <c r="AB342" s="69"/>
      <c r="AC342" s="69"/>
      <c r="AD342" s="69"/>
      <c r="AE342" s="69"/>
      <c r="AI342" s="132"/>
    </row>
    <row r="343" spans="2:35" ht="13.5" customHeight="1">
      <c r="B343" s="69"/>
      <c r="C343" s="48"/>
      <c r="D343" s="48"/>
      <c r="E343" s="48"/>
      <c r="F343" s="48"/>
      <c r="G343" s="48"/>
      <c r="H343" s="48"/>
      <c r="I343" s="48"/>
      <c r="J343" s="48"/>
      <c r="K343" s="48"/>
      <c r="L343" s="48"/>
      <c r="M343" s="48"/>
      <c r="N343" s="48"/>
      <c r="O343" s="69"/>
      <c r="P343" s="69"/>
      <c r="Q343" s="69"/>
      <c r="R343" s="107"/>
      <c r="S343" s="69"/>
      <c r="T343" s="69"/>
      <c r="U343" s="69"/>
      <c r="V343" s="69"/>
      <c r="W343" s="69"/>
      <c r="X343" s="69"/>
      <c r="Y343" s="69"/>
      <c r="Z343" s="69"/>
      <c r="AA343" s="69"/>
      <c r="AB343" s="69"/>
      <c r="AC343" s="69"/>
      <c r="AD343" s="69"/>
      <c r="AE343" s="69"/>
      <c r="AI343" s="132"/>
    </row>
    <row r="344" spans="2:35" ht="13.5" customHeight="1">
      <c r="B344" s="69"/>
      <c r="C344" s="48"/>
      <c r="D344" s="48"/>
      <c r="E344" s="48"/>
      <c r="F344" s="48"/>
      <c r="G344" s="48"/>
      <c r="H344" s="48"/>
      <c r="I344" s="48"/>
      <c r="J344" s="48"/>
      <c r="K344" s="48"/>
      <c r="L344" s="48"/>
      <c r="M344" s="48"/>
      <c r="N344" s="48"/>
      <c r="O344" s="69"/>
      <c r="P344" s="69"/>
      <c r="Q344" s="69"/>
      <c r="R344" s="107"/>
      <c r="S344" s="69"/>
      <c r="T344" s="69"/>
      <c r="U344" s="69"/>
      <c r="V344" s="69"/>
      <c r="W344" s="69"/>
      <c r="X344" s="69"/>
      <c r="Y344" s="69"/>
      <c r="Z344" s="69"/>
      <c r="AA344" s="69"/>
      <c r="AB344" s="69"/>
      <c r="AC344" s="69"/>
      <c r="AD344" s="69"/>
      <c r="AE344" s="69"/>
      <c r="AI344" s="132"/>
    </row>
  </sheetData>
  <sheetProtection algorithmName="SHA-512" hashValue="Mqg+CRR5e5vzs8Nz1liXY6jNf9A9QI4TvbQFI1h8oqwAPZn3qXuBdr2RkCzDF6W1Qup8Cfs8oIU65xNtqPLKhg==" saltValue="FeTtWgdEEhOfhI33Bop3Aw==" spinCount="100000" sheet="1" formatCells="0"/>
  <mergeCells count="2149">
    <mergeCell ref="AF240:AF241"/>
    <mergeCell ref="AG240:AG241"/>
    <mergeCell ref="AF242:AF243"/>
    <mergeCell ref="AG242:AG243"/>
    <mergeCell ref="AF244:AF245"/>
    <mergeCell ref="AG244:AG245"/>
    <mergeCell ref="AF222:AF223"/>
    <mergeCell ref="AG222:AG223"/>
    <mergeCell ref="AF224:AF225"/>
    <mergeCell ref="AG224:AG225"/>
    <mergeCell ref="AF226:AF227"/>
    <mergeCell ref="AG226:AG227"/>
    <mergeCell ref="AF228:AF229"/>
    <mergeCell ref="AG228:AG229"/>
    <mergeCell ref="AF230:AF231"/>
    <mergeCell ref="AG230:AG231"/>
    <mergeCell ref="AF232:AF233"/>
    <mergeCell ref="AG232:AG233"/>
    <mergeCell ref="AF234:AF235"/>
    <mergeCell ref="AG234:AG235"/>
    <mergeCell ref="AF236:AF237"/>
    <mergeCell ref="AG236:AG237"/>
    <mergeCell ref="AF238:AF239"/>
    <mergeCell ref="AG238:AG239"/>
    <mergeCell ref="AF204:AF205"/>
    <mergeCell ref="AG204:AG205"/>
    <mergeCell ref="AF206:AF207"/>
    <mergeCell ref="AG206:AG207"/>
    <mergeCell ref="AF208:AF209"/>
    <mergeCell ref="AG208:AG209"/>
    <mergeCell ref="AF210:AF211"/>
    <mergeCell ref="AG210:AG211"/>
    <mergeCell ref="AF212:AF213"/>
    <mergeCell ref="AG212:AG213"/>
    <mergeCell ref="AF214:AF215"/>
    <mergeCell ref="AG214:AG215"/>
    <mergeCell ref="AF216:AF217"/>
    <mergeCell ref="AG216:AG217"/>
    <mergeCell ref="AF218:AF219"/>
    <mergeCell ref="AG218:AG219"/>
    <mergeCell ref="AF220:AF221"/>
    <mergeCell ref="AG220:AG221"/>
    <mergeCell ref="AB234:AC234"/>
    <mergeCell ref="AB235:AC235"/>
    <mergeCell ref="AB236:AC236"/>
    <mergeCell ref="AB237:AC237"/>
    <mergeCell ref="AB238:AC238"/>
    <mergeCell ref="AB239:AC239"/>
    <mergeCell ref="X245:AA245"/>
    <mergeCell ref="AB240:AC240"/>
    <mergeCell ref="AB241:AC241"/>
    <mergeCell ref="AB242:AC242"/>
    <mergeCell ref="AB243:AC243"/>
    <mergeCell ref="AB244:AC244"/>
    <mergeCell ref="AB245:AC245"/>
    <mergeCell ref="X240:AA240"/>
    <mergeCell ref="AF186:AF187"/>
    <mergeCell ref="AG186:AG187"/>
    <mergeCell ref="AF188:AF189"/>
    <mergeCell ref="AG188:AG189"/>
    <mergeCell ref="AF190:AF191"/>
    <mergeCell ref="AG190:AG191"/>
    <mergeCell ref="AF192:AF193"/>
    <mergeCell ref="AG192:AG193"/>
    <mergeCell ref="AF194:AF195"/>
    <mergeCell ref="AG194:AG195"/>
    <mergeCell ref="AF196:AF197"/>
    <mergeCell ref="AG196:AG197"/>
    <mergeCell ref="AF198:AF199"/>
    <mergeCell ref="AG198:AG199"/>
    <mergeCell ref="AF200:AF201"/>
    <mergeCell ref="AG200:AG201"/>
    <mergeCell ref="AF202:AF203"/>
    <mergeCell ref="AG202:AG203"/>
    <mergeCell ref="X210:AA210"/>
    <mergeCell ref="X221:AA221"/>
    <mergeCell ref="AB216:AC216"/>
    <mergeCell ref="AB217:AC217"/>
    <mergeCell ref="AB218:AC218"/>
    <mergeCell ref="AB219:AC219"/>
    <mergeCell ref="AB220:AC220"/>
    <mergeCell ref="AB221:AC221"/>
    <mergeCell ref="X220:AA220"/>
    <mergeCell ref="AB222:AC222"/>
    <mergeCell ref="AB223:AC223"/>
    <mergeCell ref="AB224:AC224"/>
    <mergeCell ref="AB225:AC225"/>
    <mergeCell ref="AB226:AC226"/>
    <mergeCell ref="AB227:AC227"/>
    <mergeCell ref="X233:AA233"/>
    <mergeCell ref="AB228:AC228"/>
    <mergeCell ref="AB229:AC229"/>
    <mergeCell ref="AB230:AC230"/>
    <mergeCell ref="AB231:AC231"/>
    <mergeCell ref="AB232:AC232"/>
    <mergeCell ref="AB233:AC233"/>
    <mergeCell ref="C234:E235"/>
    <mergeCell ref="C236:E239"/>
    <mergeCell ref="C240:E241"/>
    <mergeCell ref="C242:E245"/>
    <mergeCell ref="AB186:AC186"/>
    <mergeCell ref="AB187:AC187"/>
    <mergeCell ref="AB188:AC188"/>
    <mergeCell ref="AB189:AC189"/>
    <mergeCell ref="AB190:AC190"/>
    <mergeCell ref="AB191:AC191"/>
    <mergeCell ref="V197:W197"/>
    <mergeCell ref="X196:AA196"/>
    <mergeCell ref="X197:AA197"/>
    <mergeCell ref="AB192:AC192"/>
    <mergeCell ref="AB193:AC193"/>
    <mergeCell ref="AB194:AC194"/>
    <mergeCell ref="AB195:AC195"/>
    <mergeCell ref="AB196:AC196"/>
    <mergeCell ref="X192:AA192"/>
    <mergeCell ref="X203:AA203"/>
    <mergeCell ref="AB198:AC198"/>
    <mergeCell ref="AB199:AC199"/>
    <mergeCell ref="AB200:AC200"/>
    <mergeCell ref="AB201:AC201"/>
    <mergeCell ref="AB202:AC202"/>
    <mergeCell ref="AB203:AC203"/>
    <mergeCell ref="X209:AA209"/>
    <mergeCell ref="AB204:AC204"/>
    <mergeCell ref="AB205:AC205"/>
    <mergeCell ref="AB206:AC206"/>
    <mergeCell ref="AB207:AC207"/>
    <mergeCell ref="AB208:AC208"/>
    <mergeCell ref="V69:W69"/>
    <mergeCell ref="V72:W72"/>
    <mergeCell ref="X69:AA69"/>
    <mergeCell ref="X72:AA72"/>
    <mergeCell ref="O92:P92"/>
    <mergeCell ref="Q92:U93"/>
    <mergeCell ref="AE92:AG93"/>
    <mergeCell ref="AC93:AD93"/>
    <mergeCell ref="AF70:AF71"/>
    <mergeCell ref="C68:E69"/>
    <mergeCell ref="C70:E73"/>
    <mergeCell ref="AB69:AC69"/>
    <mergeCell ref="AB70:AC70"/>
    <mergeCell ref="AB71:AC71"/>
    <mergeCell ref="C32:E33"/>
    <mergeCell ref="C34:E37"/>
    <mergeCell ref="C38:E39"/>
    <mergeCell ref="C40:E43"/>
    <mergeCell ref="C44:E45"/>
    <mergeCell ref="C46:E49"/>
    <mergeCell ref="V33:W33"/>
    <mergeCell ref="V36:W36"/>
    <mergeCell ref="X33:AA33"/>
    <mergeCell ref="X36:AA36"/>
    <mergeCell ref="V39:W39"/>
    <mergeCell ref="AB63:AC63"/>
    <mergeCell ref="AB64:AC64"/>
    <mergeCell ref="AB65:AC65"/>
    <mergeCell ref="V42:W42"/>
    <mergeCell ref="X39:AA39"/>
    <mergeCell ref="X42:AA42"/>
    <mergeCell ref="V45:W45"/>
    <mergeCell ref="V48:W48"/>
    <mergeCell ref="X45:AA45"/>
    <mergeCell ref="X48:AA48"/>
    <mergeCell ref="V51:W51"/>
    <mergeCell ref="X51:AA51"/>
    <mergeCell ref="X47:AA47"/>
    <mergeCell ref="V57:W57"/>
    <mergeCell ref="X57:AA57"/>
    <mergeCell ref="V60:W60"/>
    <mergeCell ref="X60:AA60"/>
    <mergeCell ref="X63:AA63"/>
    <mergeCell ref="X59:AA59"/>
    <mergeCell ref="X62:AA62"/>
    <mergeCell ref="AB47:AC47"/>
    <mergeCell ref="AB48:AC48"/>
    <mergeCell ref="AB49:AC49"/>
    <mergeCell ref="AB50:AC50"/>
    <mergeCell ref="AB51:AC51"/>
    <mergeCell ref="AB52:AC52"/>
    <mergeCell ref="AB53:AC53"/>
    <mergeCell ref="AB54:AC54"/>
    <mergeCell ref="AB55:AC55"/>
    <mergeCell ref="AB56:AC56"/>
    <mergeCell ref="X55:AA55"/>
    <mergeCell ref="AB66:AC66"/>
    <mergeCell ref="AB67:AC67"/>
    <mergeCell ref="AB68:AC68"/>
    <mergeCell ref="AB57:AC57"/>
    <mergeCell ref="AB58:AC58"/>
    <mergeCell ref="AB59:AC59"/>
    <mergeCell ref="AB60:AC60"/>
    <mergeCell ref="AB61:AC61"/>
    <mergeCell ref="AB62:AC62"/>
    <mergeCell ref="AF66:AF67"/>
    <mergeCell ref="AG66:AG67"/>
    <mergeCell ref="AF68:AF69"/>
    <mergeCell ref="AG68:AG69"/>
    <mergeCell ref="AF58:AF59"/>
    <mergeCell ref="AG58:AG59"/>
    <mergeCell ref="AF60:AF61"/>
    <mergeCell ref="AG60:AG61"/>
    <mergeCell ref="AF62:AF63"/>
    <mergeCell ref="AF72:AF73"/>
    <mergeCell ref="AG72:AG73"/>
    <mergeCell ref="AB20:AC20"/>
    <mergeCell ref="AB21:AC21"/>
    <mergeCell ref="AB22:AC22"/>
    <mergeCell ref="AB23:AC23"/>
    <mergeCell ref="AB24:AC24"/>
    <mergeCell ref="AB25:AC25"/>
    <mergeCell ref="AF64:AF65"/>
    <mergeCell ref="AB31:AC31"/>
    <mergeCell ref="AB26:AC26"/>
    <mergeCell ref="AB27:AC27"/>
    <mergeCell ref="AB28:AC28"/>
    <mergeCell ref="AB29:AC29"/>
    <mergeCell ref="AB30:AC30"/>
    <mergeCell ref="AB32:AC32"/>
    <mergeCell ref="AB33:AC33"/>
    <mergeCell ref="AB34:AC34"/>
    <mergeCell ref="AB35:AC35"/>
    <mergeCell ref="AB36:AC36"/>
    <mergeCell ref="AB38:AC38"/>
    <mergeCell ref="AB39:AC39"/>
    <mergeCell ref="AB40:AC40"/>
    <mergeCell ref="AF40:AF41"/>
    <mergeCell ref="AG40:AG41"/>
    <mergeCell ref="AF42:AF43"/>
    <mergeCell ref="AG42:AG43"/>
    <mergeCell ref="AF44:AF45"/>
    <mergeCell ref="AG44:AG45"/>
    <mergeCell ref="AF46:AF47"/>
    <mergeCell ref="AG46:AG47"/>
    <mergeCell ref="AF48:AF49"/>
    <mergeCell ref="AF52:AF53"/>
    <mergeCell ref="AG52:AG53"/>
    <mergeCell ref="AF54:AF55"/>
    <mergeCell ref="AG54:AG55"/>
    <mergeCell ref="AF56:AF57"/>
    <mergeCell ref="AF22:AF23"/>
    <mergeCell ref="AF24:AF25"/>
    <mergeCell ref="AF26:AF27"/>
    <mergeCell ref="AG26:AG27"/>
    <mergeCell ref="AF28:AF29"/>
    <mergeCell ref="AG28:AG29"/>
    <mergeCell ref="AG24:AG25"/>
    <mergeCell ref="AF30:AF31"/>
    <mergeCell ref="AG30:AG31"/>
    <mergeCell ref="AF32:AF33"/>
    <mergeCell ref="AG32:AG33"/>
    <mergeCell ref="AF34:AF35"/>
    <mergeCell ref="AG34:AG35"/>
    <mergeCell ref="AF36:AF37"/>
    <mergeCell ref="AG36:AG37"/>
    <mergeCell ref="AF38:AF39"/>
    <mergeCell ref="AG38:AG39"/>
    <mergeCell ref="AH201:AH203"/>
    <mergeCell ref="AH204:AH206"/>
    <mergeCell ref="AH207:AH209"/>
    <mergeCell ref="AH210:AH212"/>
    <mergeCell ref="C20:E21"/>
    <mergeCell ref="C22:E25"/>
    <mergeCell ref="G23:G25"/>
    <mergeCell ref="H23:I25"/>
    <mergeCell ref="J23:J25"/>
    <mergeCell ref="G17:G19"/>
    <mergeCell ref="V15:W15"/>
    <mergeCell ref="V18:W18"/>
    <mergeCell ref="V21:W21"/>
    <mergeCell ref="V24:W24"/>
    <mergeCell ref="X15:AA15"/>
    <mergeCell ref="X18:AA18"/>
    <mergeCell ref="X21:AA21"/>
    <mergeCell ref="X24:AA24"/>
    <mergeCell ref="V19:W19"/>
    <mergeCell ref="X19:AA19"/>
    <mergeCell ref="AB18:AC18"/>
    <mergeCell ref="AB19:AC19"/>
    <mergeCell ref="AF14:AF15"/>
    <mergeCell ref="AF16:AF17"/>
    <mergeCell ref="AF18:AF19"/>
    <mergeCell ref="AD17:AE19"/>
    <mergeCell ref="AD14:AE16"/>
    <mergeCell ref="AF20:AF21"/>
    <mergeCell ref="AG48:AG49"/>
    <mergeCell ref="AF50:AF51"/>
    <mergeCell ref="AG50:AG51"/>
    <mergeCell ref="AG62:AG63"/>
    <mergeCell ref="AF10:AG13"/>
    <mergeCell ref="AH10:AH13"/>
    <mergeCell ref="AH186:AH188"/>
    <mergeCell ref="AH189:AH191"/>
    <mergeCell ref="AH192:AH194"/>
    <mergeCell ref="AH195:AH197"/>
    <mergeCell ref="AG14:AG15"/>
    <mergeCell ref="AF96:AG99"/>
    <mergeCell ref="AH96:AH99"/>
    <mergeCell ref="AF182:AG185"/>
    <mergeCell ref="AH198:AH200"/>
    <mergeCell ref="AG56:AG57"/>
    <mergeCell ref="AG64:AG65"/>
    <mergeCell ref="AG70:AG71"/>
    <mergeCell ref="AF91:AH91"/>
    <mergeCell ref="T243:U245"/>
    <mergeCell ref="V242:W242"/>
    <mergeCell ref="X242:AA242"/>
    <mergeCell ref="T240:U242"/>
    <mergeCell ref="V240:W240"/>
    <mergeCell ref="AH213:AH215"/>
    <mergeCell ref="AB12:AC13"/>
    <mergeCell ref="AB14:AC14"/>
    <mergeCell ref="AB16:AC16"/>
    <mergeCell ref="AB17:AC17"/>
    <mergeCell ref="AB15:AC15"/>
    <mergeCell ref="AG16:AG17"/>
    <mergeCell ref="AG18:AG19"/>
    <mergeCell ref="AG20:AG21"/>
    <mergeCell ref="AG22:AG23"/>
    <mergeCell ref="AH216:AH218"/>
    <mergeCell ref="AH219:AH221"/>
    <mergeCell ref="G240:G242"/>
    <mergeCell ref="H240:I242"/>
    <mergeCell ref="J240:J242"/>
    <mergeCell ref="L240:M240"/>
    <mergeCell ref="N240:O240"/>
    <mergeCell ref="P240:R242"/>
    <mergeCell ref="P237:P239"/>
    <mergeCell ref="AD240:AE242"/>
    <mergeCell ref="B242:B243"/>
    <mergeCell ref="F242:F243"/>
    <mergeCell ref="S242:S243"/>
    <mergeCell ref="V241:W241"/>
    <mergeCell ref="X241:AA241"/>
    <mergeCell ref="G243:G245"/>
    <mergeCell ref="H243:I245"/>
    <mergeCell ref="J243:J245"/>
    <mergeCell ref="L243:M243"/>
    <mergeCell ref="N243:O243"/>
    <mergeCell ref="AD243:AE245"/>
    <mergeCell ref="V243:W243"/>
    <mergeCell ref="X243:AA243"/>
    <mergeCell ref="P243:P245"/>
    <mergeCell ref="Q243:Q245"/>
    <mergeCell ref="R243:R245"/>
    <mergeCell ref="V244:W244"/>
    <mergeCell ref="V245:W245"/>
    <mergeCell ref="X244:AA244"/>
    <mergeCell ref="AD234:AE236"/>
    <mergeCell ref="B236:B237"/>
    <mergeCell ref="F236:F237"/>
    <mergeCell ref="S236:S237"/>
    <mergeCell ref="V235:W235"/>
    <mergeCell ref="X235:AA235"/>
    <mergeCell ref="G234:G236"/>
    <mergeCell ref="H234:I236"/>
    <mergeCell ref="G237:G239"/>
    <mergeCell ref="H237:I239"/>
    <mergeCell ref="J237:J239"/>
    <mergeCell ref="L237:M237"/>
    <mergeCell ref="N237:O237"/>
    <mergeCell ref="P234:R236"/>
    <mergeCell ref="J234:J236"/>
    <mergeCell ref="L234:M234"/>
    <mergeCell ref="N234:O234"/>
    <mergeCell ref="Q237:Q239"/>
    <mergeCell ref="R237:R239"/>
    <mergeCell ref="T237:U239"/>
    <mergeCell ref="V236:W236"/>
    <mergeCell ref="X236:AA236"/>
    <mergeCell ref="V238:W238"/>
    <mergeCell ref="V239:W239"/>
    <mergeCell ref="X238:AA238"/>
    <mergeCell ref="X239:AA239"/>
    <mergeCell ref="T234:U236"/>
    <mergeCell ref="V234:W234"/>
    <mergeCell ref="X234:AA234"/>
    <mergeCell ref="AD237:AE239"/>
    <mergeCell ref="V237:W237"/>
    <mergeCell ref="X237:AA237"/>
    <mergeCell ref="B230:B231"/>
    <mergeCell ref="F230:F231"/>
    <mergeCell ref="S230:S231"/>
    <mergeCell ref="V229:W229"/>
    <mergeCell ref="X229:AA229"/>
    <mergeCell ref="G231:G233"/>
    <mergeCell ref="H231:I233"/>
    <mergeCell ref="J231:J233"/>
    <mergeCell ref="L231:M231"/>
    <mergeCell ref="N231:O231"/>
    <mergeCell ref="P231:P233"/>
    <mergeCell ref="Q231:Q233"/>
    <mergeCell ref="R231:R233"/>
    <mergeCell ref="T231:U233"/>
    <mergeCell ref="V230:W230"/>
    <mergeCell ref="X230:AA230"/>
    <mergeCell ref="AD231:AE233"/>
    <mergeCell ref="V231:W231"/>
    <mergeCell ref="X231:AA231"/>
    <mergeCell ref="V232:W232"/>
    <mergeCell ref="V233:W233"/>
    <mergeCell ref="X232:AA232"/>
    <mergeCell ref="C228:E229"/>
    <mergeCell ref="C230:E233"/>
    <mergeCell ref="T225:U227"/>
    <mergeCell ref="V224:W224"/>
    <mergeCell ref="X224:AA224"/>
    <mergeCell ref="V226:W226"/>
    <mergeCell ref="V227:W227"/>
    <mergeCell ref="X226:AA226"/>
    <mergeCell ref="X227:AA227"/>
    <mergeCell ref="P222:R224"/>
    <mergeCell ref="AD225:AE227"/>
    <mergeCell ref="V225:W225"/>
    <mergeCell ref="X225:AA225"/>
    <mergeCell ref="G228:G230"/>
    <mergeCell ref="H228:I230"/>
    <mergeCell ref="J228:J230"/>
    <mergeCell ref="L228:M228"/>
    <mergeCell ref="N228:O228"/>
    <mergeCell ref="P228:R230"/>
    <mergeCell ref="P225:P227"/>
    <mergeCell ref="T228:U230"/>
    <mergeCell ref="V228:W228"/>
    <mergeCell ref="X228:AA228"/>
    <mergeCell ref="AD228:AE230"/>
    <mergeCell ref="C222:E223"/>
    <mergeCell ref="R219:R221"/>
    <mergeCell ref="T219:U221"/>
    <mergeCell ref="V218:W218"/>
    <mergeCell ref="X218:AA218"/>
    <mergeCell ref="AD219:AE221"/>
    <mergeCell ref="V219:W219"/>
    <mergeCell ref="X219:AA219"/>
    <mergeCell ref="V220:W220"/>
    <mergeCell ref="V221:W221"/>
    <mergeCell ref="T222:U224"/>
    <mergeCell ref="V222:W222"/>
    <mergeCell ref="X222:AA222"/>
    <mergeCell ref="AD222:AE224"/>
    <mergeCell ref="B224:B225"/>
    <mergeCell ref="F224:F225"/>
    <mergeCell ref="S224:S225"/>
    <mergeCell ref="V223:W223"/>
    <mergeCell ref="X223:AA223"/>
    <mergeCell ref="G222:G224"/>
    <mergeCell ref="G225:G227"/>
    <mergeCell ref="H225:I227"/>
    <mergeCell ref="J225:J227"/>
    <mergeCell ref="L225:M225"/>
    <mergeCell ref="N225:O225"/>
    <mergeCell ref="C224:E227"/>
    <mergeCell ref="H222:I224"/>
    <mergeCell ref="J222:J224"/>
    <mergeCell ref="L222:M222"/>
    <mergeCell ref="N222:O222"/>
    <mergeCell ref="Q225:Q227"/>
    <mergeCell ref="R225:R227"/>
    <mergeCell ref="G216:G218"/>
    <mergeCell ref="H216:I218"/>
    <mergeCell ref="J216:J218"/>
    <mergeCell ref="L216:M216"/>
    <mergeCell ref="N216:O216"/>
    <mergeCell ref="P216:R218"/>
    <mergeCell ref="N213:O213"/>
    <mergeCell ref="T216:U218"/>
    <mergeCell ref="V216:W216"/>
    <mergeCell ref="X216:AA216"/>
    <mergeCell ref="AD216:AE218"/>
    <mergeCell ref="B218:B219"/>
    <mergeCell ref="F218:F219"/>
    <mergeCell ref="S218:S219"/>
    <mergeCell ref="V217:W217"/>
    <mergeCell ref="X217:AA217"/>
    <mergeCell ref="G219:G221"/>
    <mergeCell ref="H219:I221"/>
    <mergeCell ref="J219:J221"/>
    <mergeCell ref="L219:M219"/>
    <mergeCell ref="N219:O219"/>
    <mergeCell ref="P219:P221"/>
    <mergeCell ref="Q219:Q221"/>
    <mergeCell ref="X214:AA214"/>
    <mergeCell ref="X215:AA215"/>
    <mergeCell ref="AB213:AC213"/>
    <mergeCell ref="AB214:AC214"/>
    <mergeCell ref="AB215:AC215"/>
    <mergeCell ref="G210:G212"/>
    <mergeCell ref="H210:I212"/>
    <mergeCell ref="J210:J212"/>
    <mergeCell ref="L210:M210"/>
    <mergeCell ref="N210:O210"/>
    <mergeCell ref="P210:R212"/>
    <mergeCell ref="AD210:AE212"/>
    <mergeCell ref="B212:B213"/>
    <mergeCell ref="F212:F213"/>
    <mergeCell ref="S212:S213"/>
    <mergeCell ref="V211:W211"/>
    <mergeCell ref="X211:AA211"/>
    <mergeCell ref="G213:G215"/>
    <mergeCell ref="H213:I215"/>
    <mergeCell ref="J213:J215"/>
    <mergeCell ref="L213:M213"/>
    <mergeCell ref="P213:P215"/>
    <mergeCell ref="Q213:Q215"/>
    <mergeCell ref="R213:R215"/>
    <mergeCell ref="T213:U215"/>
    <mergeCell ref="V212:W212"/>
    <mergeCell ref="V214:W214"/>
    <mergeCell ref="V215:W215"/>
    <mergeCell ref="T210:U212"/>
    <mergeCell ref="V210:W210"/>
    <mergeCell ref="AD213:AE215"/>
    <mergeCell ref="V213:W213"/>
    <mergeCell ref="X213:AA213"/>
    <mergeCell ref="AB210:AC210"/>
    <mergeCell ref="AB211:AC211"/>
    <mergeCell ref="AB212:AC212"/>
    <mergeCell ref="X212:AA212"/>
    <mergeCell ref="G204:G206"/>
    <mergeCell ref="H204:I206"/>
    <mergeCell ref="J204:J206"/>
    <mergeCell ref="L204:M204"/>
    <mergeCell ref="N204:O204"/>
    <mergeCell ref="F206:F207"/>
    <mergeCell ref="G207:G209"/>
    <mergeCell ref="H207:I209"/>
    <mergeCell ref="J207:J209"/>
    <mergeCell ref="L207:M207"/>
    <mergeCell ref="T204:U206"/>
    <mergeCell ref="V204:W204"/>
    <mergeCell ref="X204:AA204"/>
    <mergeCell ref="AD204:AE206"/>
    <mergeCell ref="S206:S207"/>
    <mergeCell ref="V205:W205"/>
    <mergeCell ref="X205:AA205"/>
    <mergeCell ref="X206:AA206"/>
    <mergeCell ref="AD207:AE209"/>
    <mergeCell ref="X208:AA208"/>
    <mergeCell ref="N207:O207"/>
    <mergeCell ref="P207:P209"/>
    <mergeCell ref="Q207:Q209"/>
    <mergeCell ref="R207:R209"/>
    <mergeCell ref="T207:U209"/>
    <mergeCell ref="V206:W206"/>
    <mergeCell ref="V207:W207"/>
    <mergeCell ref="V208:W208"/>
    <mergeCell ref="V209:W209"/>
    <mergeCell ref="P204:R206"/>
    <mergeCell ref="AB209:AC209"/>
    <mergeCell ref="X207:AA207"/>
    <mergeCell ref="B200:B201"/>
    <mergeCell ref="F200:F201"/>
    <mergeCell ref="S200:S201"/>
    <mergeCell ref="V199:W199"/>
    <mergeCell ref="X199:AA199"/>
    <mergeCell ref="G201:G203"/>
    <mergeCell ref="H201:I203"/>
    <mergeCell ref="J201:J203"/>
    <mergeCell ref="L201:M201"/>
    <mergeCell ref="N201:O201"/>
    <mergeCell ref="P201:P203"/>
    <mergeCell ref="Q201:Q203"/>
    <mergeCell ref="R201:R203"/>
    <mergeCell ref="T201:U203"/>
    <mergeCell ref="V200:W200"/>
    <mergeCell ref="X200:AA200"/>
    <mergeCell ref="AD201:AE203"/>
    <mergeCell ref="V201:W201"/>
    <mergeCell ref="X201:AA201"/>
    <mergeCell ref="V202:W202"/>
    <mergeCell ref="V203:W203"/>
    <mergeCell ref="X202:AA202"/>
    <mergeCell ref="AD195:AE197"/>
    <mergeCell ref="V195:W195"/>
    <mergeCell ref="X195:AA195"/>
    <mergeCell ref="AB197:AC197"/>
    <mergeCell ref="T192:U194"/>
    <mergeCell ref="V192:W192"/>
    <mergeCell ref="V196:W196"/>
    <mergeCell ref="G198:G200"/>
    <mergeCell ref="H198:I200"/>
    <mergeCell ref="J198:J200"/>
    <mergeCell ref="L198:M198"/>
    <mergeCell ref="N198:O198"/>
    <mergeCell ref="P198:R200"/>
    <mergeCell ref="T198:U200"/>
    <mergeCell ref="V198:W198"/>
    <mergeCell ref="X198:AA198"/>
    <mergeCell ref="AD198:AE200"/>
    <mergeCell ref="B194:B195"/>
    <mergeCell ref="F194:F195"/>
    <mergeCell ref="S194:S195"/>
    <mergeCell ref="V193:W193"/>
    <mergeCell ref="X193:AA193"/>
    <mergeCell ref="G195:G197"/>
    <mergeCell ref="G192:G194"/>
    <mergeCell ref="H192:I194"/>
    <mergeCell ref="J192:J194"/>
    <mergeCell ref="H195:I197"/>
    <mergeCell ref="J195:J197"/>
    <mergeCell ref="L195:M195"/>
    <mergeCell ref="N195:O195"/>
    <mergeCell ref="P195:P197"/>
    <mergeCell ref="Q195:Q197"/>
    <mergeCell ref="R195:R197"/>
    <mergeCell ref="T195:U197"/>
    <mergeCell ref="V194:W194"/>
    <mergeCell ref="X194:AA194"/>
    <mergeCell ref="L192:M192"/>
    <mergeCell ref="N192:O192"/>
    <mergeCell ref="P192:R194"/>
    <mergeCell ref="R189:R191"/>
    <mergeCell ref="T189:U191"/>
    <mergeCell ref="V189:W189"/>
    <mergeCell ref="V190:W190"/>
    <mergeCell ref="V191:W191"/>
    <mergeCell ref="J189:J191"/>
    <mergeCell ref="L189:M189"/>
    <mergeCell ref="N189:O189"/>
    <mergeCell ref="P189:P191"/>
    <mergeCell ref="Q189:Q191"/>
    <mergeCell ref="AD192:AE194"/>
    <mergeCell ref="X189:AA189"/>
    <mergeCell ref="X190:AA190"/>
    <mergeCell ref="X191:AA191"/>
    <mergeCell ref="B184:B185"/>
    <mergeCell ref="C184:E184"/>
    <mergeCell ref="H184:I185"/>
    <mergeCell ref="J184:J185"/>
    <mergeCell ref="P184:R185"/>
    <mergeCell ref="K184:K185"/>
    <mergeCell ref="F182:F185"/>
    <mergeCell ref="L182:O183"/>
    <mergeCell ref="B182:B183"/>
    <mergeCell ref="AD185:AE185"/>
    <mergeCell ref="G186:G188"/>
    <mergeCell ref="H186:I188"/>
    <mergeCell ref="J186:J188"/>
    <mergeCell ref="L186:M186"/>
    <mergeCell ref="N186:O186"/>
    <mergeCell ref="P186:R188"/>
    <mergeCell ref="T186:U188"/>
    <mergeCell ref="V186:W186"/>
    <mergeCell ref="X186:AA186"/>
    <mergeCell ref="AD186:AE188"/>
    <mergeCell ref="B188:B189"/>
    <mergeCell ref="F188:F189"/>
    <mergeCell ref="S188:S189"/>
    <mergeCell ref="V187:W187"/>
    <mergeCell ref="X187:AA187"/>
    <mergeCell ref="G189:G191"/>
    <mergeCell ref="H189:I191"/>
    <mergeCell ref="X188:AA188"/>
    <mergeCell ref="AD189:AE191"/>
    <mergeCell ref="V188:W188"/>
    <mergeCell ref="AF177:AH177"/>
    <mergeCell ref="O178:P178"/>
    <mergeCell ref="Q178:U179"/>
    <mergeCell ref="AE178:AG179"/>
    <mergeCell ref="O179:P179"/>
    <mergeCell ref="AC179:AD179"/>
    <mergeCell ref="D176:I177"/>
    <mergeCell ref="K176:M176"/>
    <mergeCell ref="Y176:Z176"/>
    <mergeCell ref="X184:AA185"/>
    <mergeCell ref="C182:E182"/>
    <mergeCell ref="H182:I183"/>
    <mergeCell ref="J182:J183"/>
    <mergeCell ref="P182:R182"/>
    <mergeCell ref="K182:K183"/>
    <mergeCell ref="L184:O185"/>
    <mergeCell ref="T182:U182"/>
    <mergeCell ref="V182:AC183"/>
    <mergeCell ref="AD182:AE183"/>
    <mergeCell ref="G183:G184"/>
    <mergeCell ref="P183:R183"/>
    <mergeCell ref="S183:S184"/>
    <mergeCell ref="T183:U183"/>
    <mergeCell ref="T184:U185"/>
    <mergeCell ref="AB184:AC185"/>
    <mergeCell ref="V184:W184"/>
    <mergeCell ref="AD184:AE184"/>
    <mergeCell ref="V185:W185"/>
    <mergeCell ref="Q157:Q159"/>
    <mergeCell ref="R157:R159"/>
    <mergeCell ref="T157:U159"/>
    <mergeCell ref="V156:W156"/>
    <mergeCell ref="X156:AA156"/>
    <mergeCell ref="X158:AA158"/>
    <mergeCell ref="P154:R156"/>
    <mergeCell ref="T154:U156"/>
    <mergeCell ref="V154:W154"/>
    <mergeCell ref="X154:AA154"/>
    <mergeCell ref="A177:C177"/>
    <mergeCell ref="K177:M177"/>
    <mergeCell ref="D178:F179"/>
    <mergeCell ref="G178:G179"/>
    <mergeCell ref="AD157:AE159"/>
    <mergeCell ref="V157:W157"/>
    <mergeCell ref="X157:AA157"/>
    <mergeCell ref="A174:D174"/>
    <mergeCell ref="J174:N175"/>
    <mergeCell ref="Y175:Z175"/>
    <mergeCell ref="A179:C179"/>
    <mergeCell ref="V153:W153"/>
    <mergeCell ref="X152:AA152"/>
    <mergeCell ref="X153:AA153"/>
    <mergeCell ref="AB153:AC153"/>
    <mergeCell ref="N154:O154"/>
    <mergeCell ref="C154:E155"/>
    <mergeCell ref="C156:E159"/>
    <mergeCell ref="T151:U153"/>
    <mergeCell ref="J151:J153"/>
    <mergeCell ref="L151:M151"/>
    <mergeCell ref="N151:O151"/>
    <mergeCell ref="P151:P153"/>
    <mergeCell ref="Q151:Q153"/>
    <mergeCell ref="AD154:AE156"/>
    <mergeCell ref="B156:B157"/>
    <mergeCell ref="F156:F157"/>
    <mergeCell ref="S156:S157"/>
    <mergeCell ref="V155:W155"/>
    <mergeCell ref="X155:AA155"/>
    <mergeCell ref="G154:G156"/>
    <mergeCell ref="H154:I156"/>
    <mergeCell ref="AD142:AE144"/>
    <mergeCell ref="AB147:AC147"/>
    <mergeCell ref="AB148:AC148"/>
    <mergeCell ref="AB149:AC149"/>
    <mergeCell ref="AB150:AC150"/>
    <mergeCell ref="AB151:AC151"/>
    <mergeCell ref="AB152:AC152"/>
    <mergeCell ref="AB142:AC142"/>
    <mergeCell ref="J154:J156"/>
    <mergeCell ref="L154:M154"/>
    <mergeCell ref="G157:G159"/>
    <mergeCell ref="H157:I159"/>
    <mergeCell ref="J157:J159"/>
    <mergeCell ref="L157:M157"/>
    <mergeCell ref="N157:O157"/>
    <mergeCell ref="V158:W158"/>
    <mergeCell ref="V159:W159"/>
    <mergeCell ref="P157:P159"/>
    <mergeCell ref="P145:P147"/>
    <mergeCell ref="Q145:Q147"/>
    <mergeCell ref="T148:U150"/>
    <mergeCell ref="R145:R147"/>
    <mergeCell ref="T145:U147"/>
    <mergeCell ref="V144:W144"/>
    <mergeCell ref="V152:W152"/>
    <mergeCell ref="H151:I153"/>
    <mergeCell ref="AD145:AE147"/>
    <mergeCell ref="V145:W145"/>
    <mergeCell ref="X145:AA145"/>
    <mergeCell ref="H148:I150"/>
    <mergeCell ref="J148:J150"/>
    <mergeCell ref="L148:M148"/>
    <mergeCell ref="N148:O148"/>
    <mergeCell ref="P148:R150"/>
    <mergeCell ref="R151:R153"/>
    <mergeCell ref="V148:W148"/>
    <mergeCell ref="X148:AA148"/>
    <mergeCell ref="AD148:AE150"/>
    <mergeCell ref="S150:S151"/>
    <mergeCell ref="V149:W149"/>
    <mergeCell ref="X149:AA149"/>
    <mergeCell ref="X150:AA150"/>
    <mergeCell ref="AD151:AE153"/>
    <mergeCell ref="B144:B145"/>
    <mergeCell ref="F144:F145"/>
    <mergeCell ref="S144:S145"/>
    <mergeCell ref="V143:W143"/>
    <mergeCell ref="G142:G144"/>
    <mergeCell ref="L142:M142"/>
    <mergeCell ref="N142:O142"/>
    <mergeCell ref="H142:I144"/>
    <mergeCell ref="J142:J144"/>
    <mergeCell ref="G145:G147"/>
    <mergeCell ref="H145:I147"/>
    <mergeCell ref="J145:J147"/>
    <mergeCell ref="L145:M145"/>
    <mergeCell ref="N145:O145"/>
    <mergeCell ref="C142:E143"/>
    <mergeCell ref="C144:E147"/>
    <mergeCell ref="C148:E149"/>
    <mergeCell ref="C150:E153"/>
    <mergeCell ref="AB143:AC143"/>
    <mergeCell ref="AB144:AC144"/>
    <mergeCell ref="AB145:AC145"/>
    <mergeCell ref="V146:W146"/>
    <mergeCell ref="V147:W147"/>
    <mergeCell ref="X146:AA146"/>
    <mergeCell ref="B138:B139"/>
    <mergeCell ref="X144:AA144"/>
    <mergeCell ref="X147:AA147"/>
    <mergeCell ref="P142:R144"/>
    <mergeCell ref="T142:U144"/>
    <mergeCell ref="V142:W142"/>
    <mergeCell ref="X142:AA142"/>
    <mergeCell ref="R139:R141"/>
    <mergeCell ref="T139:U141"/>
    <mergeCell ref="F138:F139"/>
    <mergeCell ref="S138:S139"/>
    <mergeCell ref="V137:W137"/>
    <mergeCell ref="X137:AA137"/>
    <mergeCell ref="G139:G141"/>
    <mergeCell ref="G136:G138"/>
    <mergeCell ref="H136:I138"/>
    <mergeCell ref="H139:I141"/>
    <mergeCell ref="C136:E137"/>
    <mergeCell ref="J139:J141"/>
    <mergeCell ref="L139:M139"/>
    <mergeCell ref="N139:O139"/>
    <mergeCell ref="P139:P141"/>
    <mergeCell ref="C138:E141"/>
    <mergeCell ref="Q139:Q141"/>
    <mergeCell ref="J136:J138"/>
    <mergeCell ref="L136:M136"/>
    <mergeCell ref="N136:O136"/>
    <mergeCell ref="AD139:AE141"/>
    <mergeCell ref="V139:W139"/>
    <mergeCell ref="X139:AA139"/>
    <mergeCell ref="AB140:AC140"/>
    <mergeCell ref="AB141:AC141"/>
    <mergeCell ref="AB139:AC139"/>
    <mergeCell ref="AD136:AE138"/>
    <mergeCell ref="V138:W138"/>
    <mergeCell ref="T136:U138"/>
    <mergeCell ref="V136:W136"/>
    <mergeCell ref="AB116:AC116"/>
    <mergeCell ref="AB117:AC117"/>
    <mergeCell ref="P133:P135"/>
    <mergeCell ref="Q133:Q135"/>
    <mergeCell ref="R133:R135"/>
    <mergeCell ref="P130:R132"/>
    <mergeCell ref="T130:U132"/>
    <mergeCell ref="X132:AA132"/>
    <mergeCell ref="X135:AA135"/>
    <mergeCell ref="AB134:AC134"/>
    <mergeCell ref="P136:R138"/>
    <mergeCell ref="T133:U135"/>
    <mergeCell ref="V134:W134"/>
    <mergeCell ref="X134:AA134"/>
    <mergeCell ref="AB138:AC138"/>
    <mergeCell ref="X138:AA138"/>
    <mergeCell ref="V132:W132"/>
    <mergeCell ref="AD130:AE132"/>
    <mergeCell ref="X123:AA123"/>
    <mergeCell ref="P121:P123"/>
    <mergeCell ref="Q121:Q123"/>
    <mergeCell ref="R121:R123"/>
    <mergeCell ref="AB128:AC128"/>
    <mergeCell ref="L133:M133"/>
    <mergeCell ref="N133:O133"/>
    <mergeCell ref="J130:J132"/>
    <mergeCell ref="L130:M130"/>
    <mergeCell ref="X136:AA136"/>
    <mergeCell ref="V133:W133"/>
    <mergeCell ref="X133:AA133"/>
    <mergeCell ref="V130:W130"/>
    <mergeCell ref="X130:AA130"/>
    <mergeCell ref="V125:W125"/>
    <mergeCell ref="X125:AA125"/>
    <mergeCell ref="AB124:AC124"/>
    <mergeCell ref="C132:E135"/>
    <mergeCell ref="G133:G135"/>
    <mergeCell ref="H133:I135"/>
    <mergeCell ref="J133:J135"/>
    <mergeCell ref="Q127:Q129"/>
    <mergeCell ref="R127:R129"/>
    <mergeCell ref="G127:G129"/>
    <mergeCell ref="H127:I129"/>
    <mergeCell ref="J127:J129"/>
    <mergeCell ref="L127:M127"/>
    <mergeCell ref="AB129:AC129"/>
    <mergeCell ref="AB130:AC130"/>
    <mergeCell ref="X128:AA128"/>
    <mergeCell ref="X129:AA129"/>
    <mergeCell ref="G124:G126"/>
    <mergeCell ref="H124:I126"/>
    <mergeCell ref="J124:J126"/>
    <mergeCell ref="L124:M124"/>
    <mergeCell ref="N124:O124"/>
    <mergeCell ref="P124:R126"/>
    <mergeCell ref="AB121:AC121"/>
    <mergeCell ref="AB125:AC125"/>
    <mergeCell ref="AB126:AC126"/>
    <mergeCell ref="B132:B133"/>
    <mergeCell ref="F132:F133"/>
    <mergeCell ref="S132:S133"/>
    <mergeCell ref="V131:W131"/>
    <mergeCell ref="X131:AA131"/>
    <mergeCell ref="G130:G132"/>
    <mergeCell ref="H130:I132"/>
    <mergeCell ref="N130:O130"/>
    <mergeCell ref="C130:E131"/>
    <mergeCell ref="B126:B127"/>
    <mergeCell ref="F126:F127"/>
    <mergeCell ref="S126:S127"/>
    <mergeCell ref="AB133:AC133"/>
    <mergeCell ref="C124:E125"/>
    <mergeCell ref="C126:E129"/>
    <mergeCell ref="N127:O127"/>
    <mergeCell ref="P127:P129"/>
    <mergeCell ref="T124:U126"/>
    <mergeCell ref="V124:W124"/>
    <mergeCell ref="X124:AA124"/>
    <mergeCell ref="T127:U129"/>
    <mergeCell ref="V126:W126"/>
    <mergeCell ref="X126:AA126"/>
    <mergeCell ref="B120:B121"/>
    <mergeCell ref="F120:F121"/>
    <mergeCell ref="G118:G120"/>
    <mergeCell ref="H118:I120"/>
    <mergeCell ref="J118:J120"/>
    <mergeCell ref="AB107:AC107"/>
    <mergeCell ref="AB110:AC110"/>
    <mergeCell ref="AB109:AC109"/>
    <mergeCell ref="AB111:AC111"/>
    <mergeCell ref="X116:AA116"/>
    <mergeCell ref="Q115:Q117"/>
    <mergeCell ref="R115:R117"/>
    <mergeCell ref="T115:U117"/>
    <mergeCell ref="V114:W114"/>
    <mergeCell ref="AD118:AE120"/>
    <mergeCell ref="AD106:AE108"/>
    <mergeCell ref="AD109:AE111"/>
    <mergeCell ref="T121:U123"/>
    <mergeCell ref="AB122:AC122"/>
    <mergeCell ref="AB123:AC123"/>
    <mergeCell ref="V120:W120"/>
    <mergeCell ref="X120:AA120"/>
    <mergeCell ref="P118:R120"/>
    <mergeCell ref="T118:U120"/>
    <mergeCell ref="V118:W118"/>
    <mergeCell ref="X118:AA118"/>
    <mergeCell ref="AD121:AE123"/>
    <mergeCell ref="V121:W121"/>
    <mergeCell ref="X121:AA121"/>
    <mergeCell ref="S120:S121"/>
    <mergeCell ref="V119:W119"/>
    <mergeCell ref="X119:AA119"/>
    <mergeCell ref="AD112:AE114"/>
    <mergeCell ref="L118:M118"/>
    <mergeCell ref="G121:G123"/>
    <mergeCell ref="H121:I123"/>
    <mergeCell ref="J121:J123"/>
    <mergeCell ref="L121:M121"/>
    <mergeCell ref="N121:O121"/>
    <mergeCell ref="X117:AA117"/>
    <mergeCell ref="V122:W122"/>
    <mergeCell ref="V123:W123"/>
    <mergeCell ref="X122:AA122"/>
    <mergeCell ref="V117:W117"/>
    <mergeCell ref="N118:O118"/>
    <mergeCell ref="N112:O112"/>
    <mergeCell ref="P112:R114"/>
    <mergeCell ref="AB112:AC112"/>
    <mergeCell ref="AB108:AC108"/>
    <mergeCell ref="T112:U114"/>
    <mergeCell ref="V112:W112"/>
    <mergeCell ref="X112:AA112"/>
    <mergeCell ref="AB113:AC113"/>
    <mergeCell ref="V108:W108"/>
    <mergeCell ref="X108:AA108"/>
    <mergeCell ref="X110:AA110"/>
    <mergeCell ref="B114:B115"/>
    <mergeCell ref="F114:F115"/>
    <mergeCell ref="S114:S115"/>
    <mergeCell ref="V113:W113"/>
    <mergeCell ref="X113:AA113"/>
    <mergeCell ref="G115:G117"/>
    <mergeCell ref="H115:I117"/>
    <mergeCell ref="J115:J117"/>
    <mergeCell ref="L115:M115"/>
    <mergeCell ref="N115:O115"/>
    <mergeCell ref="P115:P117"/>
    <mergeCell ref="X114:AA114"/>
    <mergeCell ref="AD115:AE117"/>
    <mergeCell ref="V115:W115"/>
    <mergeCell ref="X115:AA115"/>
    <mergeCell ref="V116:W116"/>
    <mergeCell ref="AB114:AC114"/>
    <mergeCell ref="AB115:AC115"/>
    <mergeCell ref="B108:B109"/>
    <mergeCell ref="F108:F109"/>
    <mergeCell ref="S108:S109"/>
    <mergeCell ref="V107:W107"/>
    <mergeCell ref="X107:AA107"/>
    <mergeCell ref="G109:G111"/>
    <mergeCell ref="H109:I111"/>
    <mergeCell ref="J109:J111"/>
    <mergeCell ref="L109:M109"/>
    <mergeCell ref="X111:AA111"/>
    <mergeCell ref="V110:W110"/>
    <mergeCell ref="V111:W111"/>
    <mergeCell ref="R109:R111"/>
    <mergeCell ref="J106:J108"/>
    <mergeCell ref="L106:M106"/>
    <mergeCell ref="N106:O106"/>
    <mergeCell ref="P106:R108"/>
    <mergeCell ref="T109:U111"/>
    <mergeCell ref="T106:U108"/>
    <mergeCell ref="V106:W106"/>
    <mergeCell ref="X106:AA106"/>
    <mergeCell ref="V109:W109"/>
    <mergeCell ref="X109:AA109"/>
    <mergeCell ref="K98:K99"/>
    <mergeCell ref="F96:F99"/>
    <mergeCell ref="L96:O97"/>
    <mergeCell ref="L98:O99"/>
    <mergeCell ref="B96:B97"/>
    <mergeCell ref="X98:AA99"/>
    <mergeCell ref="AD98:AE98"/>
    <mergeCell ref="V99:W99"/>
    <mergeCell ref="AD99:AE99"/>
    <mergeCell ref="G100:G102"/>
    <mergeCell ref="H100:I102"/>
    <mergeCell ref="J100:J102"/>
    <mergeCell ref="L100:M100"/>
    <mergeCell ref="AB101:AC101"/>
    <mergeCell ref="N100:O100"/>
    <mergeCell ref="V100:W100"/>
    <mergeCell ref="X100:AA100"/>
    <mergeCell ref="AD100:AE102"/>
    <mergeCell ref="AB100:AC100"/>
    <mergeCell ref="V101:W101"/>
    <mergeCell ref="X101:AA101"/>
    <mergeCell ref="AB102:AC102"/>
    <mergeCell ref="V102:W102"/>
    <mergeCell ref="S102:S103"/>
    <mergeCell ref="T103:U105"/>
    <mergeCell ref="AD103:AE105"/>
    <mergeCell ref="AB104:AC104"/>
    <mergeCell ref="AB105:AC105"/>
    <mergeCell ref="X102:AA102"/>
    <mergeCell ref="V103:W103"/>
    <mergeCell ref="X105:AA105"/>
    <mergeCell ref="B102:B103"/>
    <mergeCell ref="AH182:AH185"/>
    <mergeCell ref="A88:D88"/>
    <mergeCell ref="J88:N89"/>
    <mergeCell ref="Y89:Z89"/>
    <mergeCell ref="D90:I91"/>
    <mergeCell ref="D92:F93"/>
    <mergeCell ref="G92:G93"/>
    <mergeCell ref="K90:M90"/>
    <mergeCell ref="C100:E101"/>
    <mergeCell ref="C102:E105"/>
    <mergeCell ref="C96:E96"/>
    <mergeCell ref="H96:I97"/>
    <mergeCell ref="J96:J97"/>
    <mergeCell ref="P96:R96"/>
    <mergeCell ref="K96:K97"/>
    <mergeCell ref="A93:C93"/>
    <mergeCell ref="O93:P93"/>
    <mergeCell ref="T96:U96"/>
    <mergeCell ref="V96:AC97"/>
    <mergeCell ref="AD96:AE97"/>
    <mergeCell ref="G97:G98"/>
    <mergeCell ref="P97:R97"/>
    <mergeCell ref="S97:S98"/>
    <mergeCell ref="T97:U97"/>
    <mergeCell ref="T98:U99"/>
    <mergeCell ref="V98:W98"/>
    <mergeCell ref="AB98:AC99"/>
    <mergeCell ref="B98:B99"/>
    <mergeCell ref="C98:E98"/>
    <mergeCell ref="H98:I99"/>
    <mergeCell ref="J98:J99"/>
    <mergeCell ref="P98:R99"/>
    <mergeCell ref="G68:G70"/>
    <mergeCell ref="H68:I70"/>
    <mergeCell ref="J68:J70"/>
    <mergeCell ref="L68:M68"/>
    <mergeCell ref="N68:O68"/>
    <mergeCell ref="P68:R70"/>
    <mergeCell ref="P65:P67"/>
    <mergeCell ref="T68:U70"/>
    <mergeCell ref="V68:W68"/>
    <mergeCell ref="X68:AA68"/>
    <mergeCell ref="AD68:AE70"/>
    <mergeCell ref="B70:B71"/>
    <mergeCell ref="F70:F71"/>
    <mergeCell ref="S70:S71"/>
    <mergeCell ref="V70:W70"/>
    <mergeCell ref="X70:AA70"/>
    <mergeCell ref="AD71:AE73"/>
    <mergeCell ref="G71:G73"/>
    <mergeCell ref="H71:I73"/>
    <mergeCell ref="J71:J73"/>
    <mergeCell ref="L71:M71"/>
    <mergeCell ref="N71:O71"/>
    <mergeCell ref="P71:P73"/>
    <mergeCell ref="Q71:Q73"/>
    <mergeCell ref="R71:R73"/>
    <mergeCell ref="T71:U73"/>
    <mergeCell ref="V71:W71"/>
    <mergeCell ref="X71:AA71"/>
    <mergeCell ref="V73:W73"/>
    <mergeCell ref="X73:AA73"/>
    <mergeCell ref="AB72:AC72"/>
    <mergeCell ref="AB73:AC73"/>
    <mergeCell ref="P62:R64"/>
    <mergeCell ref="T62:U64"/>
    <mergeCell ref="V62:W62"/>
    <mergeCell ref="V63:W63"/>
    <mergeCell ref="AD62:AE64"/>
    <mergeCell ref="B64:B65"/>
    <mergeCell ref="F64:F65"/>
    <mergeCell ref="S64:S65"/>
    <mergeCell ref="V64:W64"/>
    <mergeCell ref="X64:AA64"/>
    <mergeCell ref="G65:G67"/>
    <mergeCell ref="H65:I67"/>
    <mergeCell ref="J65:J67"/>
    <mergeCell ref="N62:O62"/>
    <mergeCell ref="L65:M65"/>
    <mergeCell ref="N65:O65"/>
    <mergeCell ref="C64:E67"/>
    <mergeCell ref="G62:G64"/>
    <mergeCell ref="H62:I64"/>
    <mergeCell ref="J62:J64"/>
    <mergeCell ref="L62:M62"/>
    <mergeCell ref="C62:E63"/>
    <mergeCell ref="Q65:Q67"/>
    <mergeCell ref="R65:R67"/>
    <mergeCell ref="T65:U67"/>
    <mergeCell ref="V65:W65"/>
    <mergeCell ref="X65:AA65"/>
    <mergeCell ref="V66:W66"/>
    <mergeCell ref="X66:AA66"/>
    <mergeCell ref="AD65:AE67"/>
    <mergeCell ref="V67:W67"/>
    <mergeCell ref="X67:AA67"/>
    <mergeCell ref="G56:G58"/>
    <mergeCell ref="H56:I58"/>
    <mergeCell ref="J56:J58"/>
    <mergeCell ref="L56:M56"/>
    <mergeCell ref="N56:O56"/>
    <mergeCell ref="P56:R58"/>
    <mergeCell ref="T56:U58"/>
    <mergeCell ref="V56:W56"/>
    <mergeCell ref="X56:AA56"/>
    <mergeCell ref="AD56:AE58"/>
    <mergeCell ref="B58:B59"/>
    <mergeCell ref="F58:F59"/>
    <mergeCell ref="S58:S59"/>
    <mergeCell ref="V58:W58"/>
    <mergeCell ref="X58:AA58"/>
    <mergeCell ref="C56:E57"/>
    <mergeCell ref="AD59:AE61"/>
    <mergeCell ref="V61:W61"/>
    <mergeCell ref="X61:AA61"/>
    <mergeCell ref="G59:G61"/>
    <mergeCell ref="H59:I61"/>
    <mergeCell ref="J59:J61"/>
    <mergeCell ref="L59:M59"/>
    <mergeCell ref="N59:O59"/>
    <mergeCell ref="P59:P61"/>
    <mergeCell ref="Q59:Q61"/>
    <mergeCell ref="R59:R61"/>
    <mergeCell ref="T59:U61"/>
    <mergeCell ref="V59:W59"/>
    <mergeCell ref="P50:R52"/>
    <mergeCell ref="T50:U52"/>
    <mergeCell ref="V50:W50"/>
    <mergeCell ref="X50:AA50"/>
    <mergeCell ref="V49:W49"/>
    <mergeCell ref="X49:AA49"/>
    <mergeCell ref="Q47:Q49"/>
    <mergeCell ref="R47:R49"/>
    <mergeCell ref="AD50:AE52"/>
    <mergeCell ref="B52:B53"/>
    <mergeCell ref="F52:F53"/>
    <mergeCell ref="S52:S53"/>
    <mergeCell ref="V52:W52"/>
    <mergeCell ref="X52:AA52"/>
    <mergeCell ref="G53:G55"/>
    <mergeCell ref="H53:I55"/>
    <mergeCell ref="J53:J55"/>
    <mergeCell ref="L53:M53"/>
    <mergeCell ref="G50:G52"/>
    <mergeCell ref="H50:I52"/>
    <mergeCell ref="J50:J52"/>
    <mergeCell ref="L50:M50"/>
    <mergeCell ref="Q53:Q55"/>
    <mergeCell ref="R53:R55"/>
    <mergeCell ref="P53:P55"/>
    <mergeCell ref="T53:U55"/>
    <mergeCell ref="V53:W53"/>
    <mergeCell ref="X53:AA53"/>
    <mergeCell ref="V54:W54"/>
    <mergeCell ref="X54:AA54"/>
    <mergeCell ref="AD53:AE55"/>
    <mergeCell ref="V55:W55"/>
    <mergeCell ref="X43:AA43"/>
    <mergeCell ref="G44:G46"/>
    <mergeCell ref="H44:I46"/>
    <mergeCell ref="J44:J46"/>
    <mergeCell ref="L44:M44"/>
    <mergeCell ref="N44:O44"/>
    <mergeCell ref="P44:R46"/>
    <mergeCell ref="P41:P43"/>
    <mergeCell ref="T44:U46"/>
    <mergeCell ref="V44:W44"/>
    <mergeCell ref="X44:AA44"/>
    <mergeCell ref="AD44:AE46"/>
    <mergeCell ref="B46:B47"/>
    <mergeCell ref="F46:F47"/>
    <mergeCell ref="S46:S47"/>
    <mergeCell ref="V46:W46"/>
    <mergeCell ref="X46:AA46"/>
    <mergeCell ref="AD47:AE49"/>
    <mergeCell ref="G47:G49"/>
    <mergeCell ref="H47:I49"/>
    <mergeCell ref="J47:J49"/>
    <mergeCell ref="L47:M47"/>
    <mergeCell ref="N47:O47"/>
    <mergeCell ref="P47:P49"/>
    <mergeCell ref="T47:U49"/>
    <mergeCell ref="V47:W47"/>
    <mergeCell ref="AB41:AC41"/>
    <mergeCell ref="AB42:AC42"/>
    <mergeCell ref="AB43:AC43"/>
    <mergeCell ref="AB44:AC44"/>
    <mergeCell ref="AB45:AC45"/>
    <mergeCell ref="AB46:AC46"/>
    <mergeCell ref="G38:G40"/>
    <mergeCell ref="H38:I40"/>
    <mergeCell ref="J38:J40"/>
    <mergeCell ref="L38:M38"/>
    <mergeCell ref="N38:O38"/>
    <mergeCell ref="C58:E61"/>
    <mergeCell ref="N50:O50"/>
    <mergeCell ref="C50:E51"/>
    <mergeCell ref="N53:O53"/>
    <mergeCell ref="C52:E55"/>
    <mergeCell ref="P38:R40"/>
    <mergeCell ref="T38:U40"/>
    <mergeCell ref="V38:W38"/>
    <mergeCell ref="X38:AA38"/>
    <mergeCell ref="AD38:AE40"/>
    <mergeCell ref="B40:B41"/>
    <mergeCell ref="F40:F41"/>
    <mergeCell ref="S40:S41"/>
    <mergeCell ref="V40:W40"/>
    <mergeCell ref="X40:AA40"/>
    <mergeCell ref="Q41:Q43"/>
    <mergeCell ref="R41:R43"/>
    <mergeCell ref="T41:U43"/>
    <mergeCell ref="V41:W41"/>
    <mergeCell ref="X41:AA41"/>
    <mergeCell ref="G41:G43"/>
    <mergeCell ref="H41:I43"/>
    <mergeCell ref="J41:J43"/>
    <mergeCell ref="L41:M41"/>
    <mergeCell ref="N41:O41"/>
    <mergeCell ref="AD41:AE43"/>
    <mergeCell ref="V43:W43"/>
    <mergeCell ref="B34:B35"/>
    <mergeCell ref="F34:F35"/>
    <mergeCell ref="S34:S35"/>
    <mergeCell ref="V34:W34"/>
    <mergeCell ref="X34:AA34"/>
    <mergeCell ref="G35:G37"/>
    <mergeCell ref="H35:I37"/>
    <mergeCell ref="J35:J37"/>
    <mergeCell ref="L35:M35"/>
    <mergeCell ref="N35:O35"/>
    <mergeCell ref="P35:P37"/>
    <mergeCell ref="Q35:Q37"/>
    <mergeCell ref="R35:R37"/>
    <mergeCell ref="T35:U37"/>
    <mergeCell ref="V35:W35"/>
    <mergeCell ref="X35:AA35"/>
    <mergeCell ref="AD35:AE37"/>
    <mergeCell ref="V37:W37"/>
    <mergeCell ref="X37:AA37"/>
    <mergeCell ref="AB37:AC37"/>
    <mergeCell ref="AD26:AE28"/>
    <mergeCell ref="C26:E27"/>
    <mergeCell ref="Q29:Q31"/>
    <mergeCell ref="R29:R31"/>
    <mergeCell ref="T29:U31"/>
    <mergeCell ref="V29:W29"/>
    <mergeCell ref="X29:AA29"/>
    <mergeCell ref="G29:G31"/>
    <mergeCell ref="J26:J28"/>
    <mergeCell ref="AD29:AE31"/>
    <mergeCell ref="V31:W31"/>
    <mergeCell ref="X31:AA31"/>
    <mergeCell ref="V27:W27"/>
    <mergeCell ref="X27:AA27"/>
    <mergeCell ref="X30:AA30"/>
    <mergeCell ref="V26:W26"/>
    <mergeCell ref="G32:G34"/>
    <mergeCell ref="H32:I34"/>
    <mergeCell ref="J32:J34"/>
    <mergeCell ref="L32:M32"/>
    <mergeCell ref="N32:O32"/>
    <mergeCell ref="P32:R34"/>
    <mergeCell ref="P29:P31"/>
    <mergeCell ref="T32:U34"/>
    <mergeCell ref="V32:W32"/>
    <mergeCell ref="X32:AA32"/>
    <mergeCell ref="AD32:AE34"/>
    <mergeCell ref="V30:W30"/>
    <mergeCell ref="AD20:AE22"/>
    <mergeCell ref="B22:B23"/>
    <mergeCell ref="F22:F23"/>
    <mergeCell ref="S22:S23"/>
    <mergeCell ref="V22:W22"/>
    <mergeCell ref="X22:AA22"/>
    <mergeCell ref="G20:G22"/>
    <mergeCell ref="H20:I22"/>
    <mergeCell ref="J20:J22"/>
    <mergeCell ref="L20:M20"/>
    <mergeCell ref="L23:M23"/>
    <mergeCell ref="N23:O23"/>
    <mergeCell ref="P23:P25"/>
    <mergeCell ref="T20:U22"/>
    <mergeCell ref="V20:W20"/>
    <mergeCell ref="X20:AA20"/>
    <mergeCell ref="N20:O20"/>
    <mergeCell ref="P20:R22"/>
    <mergeCell ref="Q23:Q25"/>
    <mergeCell ref="R23:R25"/>
    <mergeCell ref="T23:U25"/>
    <mergeCell ref="V23:W23"/>
    <mergeCell ref="X23:AA23"/>
    <mergeCell ref="AD23:AE25"/>
    <mergeCell ref="V25:W25"/>
    <mergeCell ref="X25:AA25"/>
    <mergeCell ref="AD12:AE12"/>
    <mergeCell ref="V13:W13"/>
    <mergeCell ref="AD13:AE13"/>
    <mergeCell ref="B16:B17"/>
    <mergeCell ref="F16:F17"/>
    <mergeCell ref="S16:S17"/>
    <mergeCell ref="V16:W16"/>
    <mergeCell ref="X16:AA16"/>
    <mergeCell ref="G14:G16"/>
    <mergeCell ref="H17:I19"/>
    <mergeCell ref="J17:J19"/>
    <mergeCell ref="L17:M17"/>
    <mergeCell ref="C14:E15"/>
    <mergeCell ref="N17:O17"/>
    <mergeCell ref="C16:E19"/>
    <mergeCell ref="P14:R16"/>
    <mergeCell ref="H14:I16"/>
    <mergeCell ref="J14:J16"/>
    <mergeCell ref="L14:M14"/>
    <mergeCell ref="N14:O14"/>
    <mergeCell ref="P17:P19"/>
    <mergeCell ref="Q17:Q19"/>
    <mergeCell ref="R17:R19"/>
    <mergeCell ref="T17:U19"/>
    <mergeCell ref="V17:W17"/>
    <mergeCell ref="X17:AA17"/>
    <mergeCell ref="AF5:AH5"/>
    <mergeCell ref="A7:C7"/>
    <mergeCell ref="O6:P6"/>
    <mergeCell ref="Q6:U7"/>
    <mergeCell ref="AE6:AG7"/>
    <mergeCell ref="O7:P7"/>
    <mergeCell ref="AC7:AD7"/>
    <mergeCell ref="AD10:AE11"/>
    <mergeCell ref="G11:G12"/>
    <mergeCell ref="P11:R11"/>
    <mergeCell ref="S11:S12"/>
    <mergeCell ref="T11:U11"/>
    <mergeCell ref="P12:R13"/>
    <mergeCell ref="H10:I11"/>
    <mergeCell ref="K10:K11"/>
    <mergeCell ref="L10:O11"/>
    <mergeCell ref="T12:U13"/>
    <mergeCell ref="B10:B11"/>
    <mergeCell ref="C10:E10"/>
    <mergeCell ref="J10:J11"/>
    <mergeCell ref="P10:R10"/>
    <mergeCell ref="T10:U10"/>
    <mergeCell ref="V10:AC11"/>
    <mergeCell ref="B12:B13"/>
    <mergeCell ref="C12:E12"/>
    <mergeCell ref="H12:I13"/>
    <mergeCell ref="J12:J13"/>
    <mergeCell ref="K12:K13"/>
    <mergeCell ref="L12:O13"/>
    <mergeCell ref="F10:F13"/>
    <mergeCell ref="V12:W12"/>
    <mergeCell ref="X12:AA13"/>
    <mergeCell ref="A2:D2"/>
    <mergeCell ref="J2:N3"/>
    <mergeCell ref="Y3:Z3"/>
    <mergeCell ref="D4:I5"/>
    <mergeCell ref="K4:M4"/>
    <mergeCell ref="Y4:Z4"/>
    <mergeCell ref="A5:C5"/>
    <mergeCell ref="K5:M5"/>
    <mergeCell ref="D6:F7"/>
    <mergeCell ref="G6:G7"/>
    <mergeCell ref="T14:U16"/>
    <mergeCell ref="V14:W14"/>
    <mergeCell ref="X14:AA14"/>
    <mergeCell ref="B28:B29"/>
    <mergeCell ref="F28:F29"/>
    <mergeCell ref="S28:S29"/>
    <mergeCell ref="V28:W28"/>
    <mergeCell ref="X28:AA28"/>
    <mergeCell ref="G26:G28"/>
    <mergeCell ref="H26:I28"/>
    <mergeCell ref="L26:M26"/>
    <mergeCell ref="N26:O26"/>
    <mergeCell ref="C28:E31"/>
    <mergeCell ref="P26:R28"/>
    <mergeCell ref="T26:U28"/>
    <mergeCell ref="H29:I31"/>
    <mergeCell ref="J29:J31"/>
    <mergeCell ref="L29:M29"/>
    <mergeCell ref="N29:O29"/>
    <mergeCell ref="X26:AA26"/>
    <mergeCell ref="L103:M103"/>
    <mergeCell ref="C112:E113"/>
    <mergeCell ref="C114:E117"/>
    <mergeCell ref="C118:E119"/>
    <mergeCell ref="C120:E123"/>
    <mergeCell ref="N109:O109"/>
    <mergeCell ref="C108:E111"/>
    <mergeCell ref="P109:P111"/>
    <mergeCell ref="Q109:Q111"/>
    <mergeCell ref="AB103:AC103"/>
    <mergeCell ref="V104:W104"/>
    <mergeCell ref="V105:W105"/>
    <mergeCell ref="X103:AA103"/>
    <mergeCell ref="X104:AA104"/>
    <mergeCell ref="N103:O103"/>
    <mergeCell ref="Q103:Q105"/>
    <mergeCell ref="R103:R105"/>
    <mergeCell ref="C106:E107"/>
    <mergeCell ref="AB106:AC106"/>
    <mergeCell ref="G106:G108"/>
    <mergeCell ref="H106:I108"/>
    <mergeCell ref="F102:F103"/>
    <mergeCell ref="G103:G105"/>
    <mergeCell ref="H103:I105"/>
    <mergeCell ref="J103:J105"/>
    <mergeCell ref="P103:P105"/>
    <mergeCell ref="P100:R102"/>
    <mergeCell ref="T100:U102"/>
    <mergeCell ref="G112:G114"/>
    <mergeCell ref="H112:I114"/>
    <mergeCell ref="J112:J114"/>
    <mergeCell ref="L112:M112"/>
    <mergeCell ref="AB146:AC146"/>
    <mergeCell ref="X143:AA143"/>
    <mergeCell ref="AB131:AC131"/>
    <mergeCell ref="AB132:AC132"/>
    <mergeCell ref="AB135:AC135"/>
    <mergeCell ref="V140:W140"/>
    <mergeCell ref="V141:W141"/>
    <mergeCell ref="X140:AA140"/>
    <mergeCell ref="X141:AA141"/>
    <mergeCell ref="AB136:AC136"/>
    <mergeCell ref="AB137:AC137"/>
    <mergeCell ref="V135:W135"/>
    <mergeCell ref="V151:W151"/>
    <mergeCell ref="X151:AA151"/>
    <mergeCell ref="V150:W150"/>
    <mergeCell ref="AF112:AF113"/>
    <mergeCell ref="AG112:AG113"/>
    <mergeCell ref="AF114:AF115"/>
    <mergeCell ref="AG114:AG115"/>
    <mergeCell ref="AF116:AF117"/>
    <mergeCell ref="AG116:AG117"/>
    <mergeCell ref="AB118:AC118"/>
    <mergeCell ref="AB119:AC119"/>
    <mergeCell ref="AB120:AC120"/>
    <mergeCell ref="AD133:AE135"/>
    <mergeCell ref="AD124:AE126"/>
    <mergeCell ref="AD127:AE129"/>
    <mergeCell ref="V127:W127"/>
    <mergeCell ref="X127:AA127"/>
    <mergeCell ref="V128:W128"/>
    <mergeCell ref="V129:W129"/>
    <mergeCell ref="AB127:AC127"/>
    <mergeCell ref="AF106:AF107"/>
    <mergeCell ref="AG106:AG107"/>
    <mergeCell ref="AF108:AF109"/>
    <mergeCell ref="AG108:AG109"/>
    <mergeCell ref="AF110:AF111"/>
    <mergeCell ref="AG110:AG111"/>
    <mergeCell ref="AF100:AF101"/>
    <mergeCell ref="AG100:AG101"/>
    <mergeCell ref="AF102:AF103"/>
    <mergeCell ref="AG102:AG103"/>
    <mergeCell ref="AF104:AF105"/>
    <mergeCell ref="AG104:AG105"/>
    <mergeCell ref="AF130:AF131"/>
    <mergeCell ref="AG130:AG131"/>
    <mergeCell ref="AF132:AF133"/>
    <mergeCell ref="AG132:AG133"/>
    <mergeCell ref="AF134:AF135"/>
    <mergeCell ref="AG134:AG135"/>
    <mergeCell ref="AF124:AF125"/>
    <mergeCell ref="AG124:AG125"/>
    <mergeCell ref="AF126:AF127"/>
    <mergeCell ref="AG126:AG127"/>
    <mergeCell ref="AF128:AF129"/>
    <mergeCell ref="AG128:AG129"/>
    <mergeCell ref="AF118:AF119"/>
    <mergeCell ref="AG118:AG119"/>
    <mergeCell ref="AF120:AF121"/>
    <mergeCell ref="AG120:AG121"/>
    <mergeCell ref="AF122:AF123"/>
    <mergeCell ref="AG122:AG123"/>
    <mergeCell ref="B206:B207"/>
    <mergeCell ref="C186:E187"/>
    <mergeCell ref="C188:E191"/>
    <mergeCell ref="C192:E193"/>
    <mergeCell ref="C194:E197"/>
    <mergeCell ref="C198:E199"/>
    <mergeCell ref="C200:E203"/>
    <mergeCell ref="C204:E205"/>
    <mergeCell ref="C206:E209"/>
    <mergeCell ref="AF154:AF155"/>
    <mergeCell ref="AG154:AG155"/>
    <mergeCell ref="AF156:AF157"/>
    <mergeCell ref="AG156:AG157"/>
    <mergeCell ref="AF158:AF159"/>
    <mergeCell ref="AG158:AG159"/>
    <mergeCell ref="X159:AA159"/>
    <mergeCell ref="AF148:AF149"/>
    <mergeCell ref="AG148:AG149"/>
    <mergeCell ref="AF150:AF151"/>
    <mergeCell ref="AG150:AG151"/>
    <mergeCell ref="AF152:AF153"/>
    <mergeCell ref="AG152:AG153"/>
    <mergeCell ref="AB154:AC154"/>
    <mergeCell ref="AB155:AC155"/>
    <mergeCell ref="AB156:AC156"/>
    <mergeCell ref="AB157:AC157"/>
    <mergeCell ref="AB158:AC158"/>
    <mergeCell ref="AB159:AC159"/>
    <mergeCell ref="G148:G150"/>
    <mergeCell ref="B150:B151"/>
    <mergeCell ref="F150:F151"/>
    <mergeCell ref="G151:G153"/>
    <mergeCell ref="AH240:AH242"/>
    <mergeCell ref="AH243:AH245"/>
    <mergeCell ref="AH100:AH102"/>
    <mergeCell ref="AH103:AH105"/>
    <mergeCell ref="AH106:AH108"/>
    <mergeCell ref="AH109:AH111"/>
    <mergeCell ref="AH112:AH114"/>
    <mergeCell ref="AH115:AH117"/>
    <mergeCell ref="AH118:AH120"/>
    <mergeCell ref="AH121:AH123"/>
    <mergeCell ref="AH222:AH224"/>
    <mergeCell ref="AH225:AH227"/>
    <mergeCell ref="AH228:AH230"/>
    <mergeCell ref="AH231:AH233"/>
    <mergeCell ref="AH234:AH236"/>
    <mergeCell ref="AH237:AH239"/>
    <mergeCell ref="C210:E211"/>
    <mergeCell ref="C212:E215"/>
    <mergeCell ref="C216:E217"/>
    <mergeCell ref="C218:E221"/>
    <mergeCell ref="AF142:AF143"/>
    <mergeCell ref="AG142:AG143"/>
    <mergeCell ref="AF144:AF145"/>
    <mergeCell ref="AG144:AG145"/>
    <mergeCell ref="AF146:AF147"/>
    <mergeCell ref="AG146:AG147"/>
    <mergeCell ref="AF136:AF137"/>
    <mergeCell ref="AG136:AG137"/>
    <mergeCell ref="AF138:AF139"/>
    <mergeCell ref="AG138:AG139"/>
    <mergeCell ref="AF140:AF141"/>
    <mergeCell ref="AG140:AG141"/>
    <mergeCell ref="AH56:AH58"/>
    <mergeCell ref="AH59:AH61"/>
    <mergeCell ref="AH62:AH64"/>
    <mergeCell ref="AH65:AH67"/>
    <mergeCell ref="AH68:AH70"/>
    <mergeCell ref="AH71:AH73"/>
    <mergeCell ref="AH38:AH40"/>
    <mergeCell ref="AH41:AH43"/>
    <mergeCell ref="AH44:AH46"/>
    <mergeCell ref="AH47:AH49"/>
    <mergeCell ref="AH50:AH52"/>
    <mergeCell ref="AH53:AH55"/>
    <mergeCell ref="AH154:AH156"/>
    <mergeCell ref="AH157:AH159"/>
    <mergeCell ref="AH14:AH16"/>
    <mergeCell ref="AH17:AH19"/>
    <mergeCell ref="AH20:AH22"/>
    <mergeCell ref="AH23:AH25"/>
    <mergeCell ref="AH26:AH28"/>
    <mergeCell ref="AH29:AH31"/>
    <mergeCell ref="AH32:AH34"/>
    <mergeCell ref="AH35:AH37"/>
    <mergeCell ref="AH136:AH138"/>
    <mergeCell ref="AH139:AH141"/>
    <mergeCell ref="AH142:AH144"/>
    <mergeCell ref="AH145:AH147"/>
    <mergeCell ref="AH148:AH150"/>
    <mergeCell ref="AH151:AH153"/>
    <mergeCell ref="AH124:AH126"/>
    <mergeCell ref="AH127:AH129"/>
    <mergeCell ref="AH130:AH132"/>
    <mergeCell ref="AH133:AH135"/>
    <mergeCell ref="A260:D260"/>
    <mergeCell ref="J260:N261"/>
    <mergeCell ref="Y261:Z261"/>
    <mergeCell ref="D262:I263"/>
    <mergeCell ref="K262:M262"/>
    <mergeCell ref="Y262:Z262"/>
    <mergeCell ref="A263:C263"/>
    <mergeCell ref="K263:M263"/>
    <mergeCell ref="AF263:AH263"/>
    <mergeCell ref="D264:F265"/>
    <mergeCell ref="G264:G265"/>
    <mergeCell ref="O264:P264"/>
    <mergeCell ref="Q264:U265"/>
    <mergeCell ref="AE264:AG265"/>
    <mergeCell ref="A265:C265"/>
    <mergeCell ref="O265:P265"/>
    <mergeCell ref="AC265:AD265"/>
    <mergeCell ref="B268:B269"/>
    <mergeCell ref="C268:E268"/>
    <mergeCell ref="F268:F271"/>
    <mergeCell ref="H268:I269"/>
    <mergeCell ref="J268:J269"/>
    <mergeCell ref="K268:K269"/>
    <mergeCell ref="L268:O269"/>
    <mergeCell ref="P268:R268"/>
    <mergeCell ref="T268:U268"/>
    <mergeCell ref="V268:AC269"/>
    <mergeCell ref="AD268:AE269"/>
    <mergeCell ref="AF268:AG271"/>
    <mergeCell ref="AH268:AH271"/>
    <mergeCell ref="G269:G270"/>
    <mergeCell ref="P269:R269"/>
    <mergeCell ref="S269:S270"/>
    <mergeCell ref="T269:U269"/>
    <mergeCell ref="B270:B271"/>
    <mergeCell ref="C270:E270"/>
    <mergeCell ref="H270:I271"/>
    <mergeCell ref="J270:J271"/>
    <mergeCell ref="K270:K271"/>
    <mergeCell ref="L270:O271"/>
    <mergeCell ref="P270:R271"/>
    <mergeCell ref="T270:U271"/>
    <mergeCell ref="V270:W270"/>
    <mergeCell ref="X270:AA271"/>
    <mergeCell ref="AB270:AC271"/>
    <mergeCell ref="AD270:AE270"/>
    <mergeCell ref="V271:W271"/>
    <mergeCell ref="AD271:AE271"/>
    <mergeCell ref="C272:E273"/>
    <mergeCell ref="G272:G274"/>
    <mergeCell ref="H272:I274"/>
    <mergeCell ref="J272:J274"/>
    <mergeCell ref="L272:M272"/>
    <mergeCell ref="N272:O272"/>
    <mergeCell ref="P272:R274"/>
    <mergeCell ref="T272:U274"/>
    <mergeCell ref="V272:W272"/>
    <mergeCell ref="X272:AA272"/>
    <mergeCell ref="AB272:AC272"/>
    <mergeCell ref="AD272:AE274"/>
    <mergeCell ref="AF272:AF273"/>
    <mergeCell ref="AG272:AG273"/>
    <mergeCell ref="AH272:AH274"/>
    <mergeCell ref="V273:W273"/>
    <mergeCell ref="X273:AA273"/>
    <mergeCell ref="AB273:AC273"/>
    <mergeCell ref="B274:B275"/>
    <mergeCell ref="C274:E277"/>
    <mergeCell ref="F274:F275"/>
    <mergeCell ref="S274:S275"/>
    <mergeCell ref="V274:W274"/>
    <mergeCell ref="X274:AA274"/>
    <mergeCell ref="AB274:AC274"/>
    <mergeCell ref="AF274:AF275"/>
    <mergeCell ref="AG274:AG275"/>
    <mergeCell ref="G275:G277"/>
    <mergeCell ref="H275:I277"/>
    <mergeCell ref="J275:J277"/>
    <mergeCell ref="L275:M275"/>
    <mergeCell ref="N275:O275"/>
    <mergeCell ref="P275:P277"/>
    <mergeCell ref="Q275:Q277"/>
    <mergeCell ref="R275:R277"/>
    <mergeCell ref="T275:U277"/>
    <mergeCell ref="V275:W275"/>
    <mergeCell ref="X275:AA275"/>
    <mergeCell ref="AB275:AC275"/>
    <mergeCell ref="AD275:AE277"/>
    <mergeCell ref="AH275:AH277"/>
    <mergeCell ref="V276:W276"/>
    <mergeCell ref="X276:AA276"/>
    <mergeCell ref="AB276:AC276"/>
    <mergeCell ref="AF276:AF277"/>
    <mergeCell ref="AG276:AG277"/>
    <mergeCell ref="V277:W277"/>
    <mergeCell ref="X277:AA277"/>
    <mergeCell ref="AB277:AC277"/>
    <mergeCell ref="C278:E279"/>
    <mergeCell ref="G278:G280"/>
    <mergeCell ref="H278:I280"/>
    <mergeCell ref="J278:J280"/>
    <mergeCell ref="L278:M278"/>
    <mergeCell ref="N278:O278"/>
    <mergeCell ref="P278:R280"/>
    <mergeCell ref="T278:U280"/>
    <mergeCell ref="V278:W278"/>
    <mergeCell ref="X278:AA278"/>
    <mergeCell ref="AB278:AC278"/>
    <mergeCell ref="AD278:AE280"/>
    <mergeCell ref="AF278:AF279"/>
    <mergeCell ref="AG278:AG279"/>
    <mergeCell ref="AH278:AH280"/>
    <mergeCell ref="V279:W279"/>
    <mergeCell ref="X279:AA279"/>
    <mergeCell ref="AB279:AC279"/>
    <mergeCell ref="B280:B281"/>
    <mergeCell ref="C280:E283"/>
    <mergeCell ref="F280:F281"/>
    <mergeCell ref="S280:S281"/>
    <mergeCell ref="V280:W280"/>
    <mergeCell ref="X280:AA280"/>
    <mergeCell ref="AB280:AC280"/>
    <mergeCell ref="AF280:AF281"/>
    <mergeCell ref="AG280:AG281"/>
    <mergeCell ref="G281:G283"/>
    <mergeCell ref="H281:I283"/>
    <mergeCell ref="J281:J283"/>
    <mergeCell ref="L281:M281"/>
    <mergeCell ref="N281:O281"/>
    <mergeCell ref="P281:P283"/>
    <mergeCell ref="Q281:Q283"/>
    <mergeCell ref="R281:R283"/>
    <mergeCell ref="T281:U283"/>
    <mergeCell ref="V281:W281"/>
    <mergeCell ref="X281:AA281"/>
    <mergeCell ref="AB281:AC281"/>
    <mergeCell ref="AD281:AE283"/>
    <mergeCell ref="AH281:AH283"/>
    <mergeCell ref="V282:W282"/>
    <mergeCell ref="X282:AA282"/>
    <mergeCell ref="AB282:AC282"/>
    <mergeCell ref="AF282:AF283"/>
    <mergeCell ref="AG282:AG283"/>
    <mergeCell ref="V283:W283"/>
    <mergeCell ref="X283:AA283"/>
    <mergeCell ref="AB283:AC283"/>
    <mergeCell ref="C284:E285"/>
    <mergeCell ref="G284:G286"/>
    <mergeCell ref="H284:I286"/>
    <mergeCell ref="J284:J286"/>
    <mergeCell ref="L284:M284"/>
    <mergeCell ref="N284:O284"/>
    <mergeCell ref="P284:R286"/>
    <mergeCell ref="T284:U286"/>
    <mergeCell ref="V284:W284"/>
    <mergeCell ref="X284:AA284"/>
    <mergeCell ref="AB284:AC284"/>
    <mergeCell ref="AD284:AE286"/>
    <mergeCell ref="AF284:AF285"/>
    <mergeCell ref="AG284:AG285"/>
    <mergeCell ref="AH284:AH286"/>
    <mergeCell ref="V285:W285"/>
    <mergeCell ref="X285:AA285"/>
    <mergeCell ref="AB285:AC285"/>
    <mergeCell ref="B286:B287"/>
    <mergeCell ref="C286:E289"/>
    <mergeCell ref="F286:F287"/>
    <mergeCell ref="S286:S287"/>
    <mergeCell ref="V286:W286"/>
    <mergeCell ref="X286:AA286"/>
    <mergeCell ref="AB286:AC286"/>
    <mergeCell ref="AF286:AF287"/>
    <mergeCell ref="AG286:AG287"/>
    <mergeCell ref="G287:G289"/>
    <mergeCell ref="H287:I289"/>
    <mergeCell ref="J287:J289"/>
    <mergeCell ref="L287:M287"/>
    <mergeCell ref="N287:O287"/>
    <mergeCell ref="P287:P289"/>
    <mergeCell ref="Q287:Q289"/>
    <mergeCell ref="R287:R289"/>
    <mergeCell ref="T287:U289"/>
    <mergeCell ref="V287:W287"/>
    <mergeCell ref="X287:AA287"/>
    <mergeCell ref="AB287:AC287"/>
    <mergeCell ref="AD287:AE289"/>
    <mergeCell ref="AH287:AH289"/>
    <mergeCell ref="V288:W288"/>
    <mergeCell ref="X288:AA288"/>
    <mergeCell ref="AB288:AC288"/>
    <mergeCell ref="AF288:AF289"/>
    <mergeCell ref="AG288:AG289"/>
    <mergeCell ref="V289:W289"/>
    <mergeCell ref="X289:AA289"/>
    <mergeCell ref="AB289:AC289"/>
    <mergeCell ref="C290:E291"/>
    <mergeCell ref="G290:G292"/>
    <mergeCell ref="H290:I292"/>
    <mergeCell ref="J290:J292"/>
    <mergeCell ref="L290:M290"/>
    <mergeCell ref="N290:O290"/>
    <mergeCell ref="P290:R292"/>
    <mergeCell ref="T290:U292"/>
    <mergeCell ref="V290:W290"/>
    <mergeCell ref="X290:AA290"/>
    <mergeCell ref="AB290:AC290"/>
    <mergeCell ref="AD290:AE292"/>
    <mergeCell ref="AF290:AF291"/>
    <mergeCell ref="AG290:AG291"/>
    <mergeCell ref="AH290:AH292"/>
    <mergeCell ref="V291:W291"/>
    <mergeCell ref="X291:AA291"/>
    <mergeCell ref="AB291:AC291"/>
    <mergeCell ref="B292:B293"/>
    <mergeCell ref="C292:E295"/>
    <mergeCell ref="F292:F293"/>
    <mergeCell ref="S292:S293"/>
    <mergeCell ref="V292:W292"/>
    <mergeCell ref="X292:AA292"/>
    <mergeCell ref="AB292:AC292"/>
    <mergeCell ref="AF292:AF293"/>
    <mergeCell ref="AG292:AG293"/>
    <mergeCell ref="G293:G295"/>
    <mergeCell ref="H293:I295"/>
    <mergeCell ref="J293:J295"/>
    <mergeCell ref="L293:M293"/>
    <mergeCell ref="N293:O293"/>
    <mergeCell ref="P293:P295"/>
    <mergeCell ref="Q293:Q295"/>
    <mergeCell ref="R293:R295"/>
    <mergeCell ref="T293:U295"/>
    <mergeCell ref="V293:W293"/>
    <mergeCell ref="X293:AA293"/>
    <mergeCell ref="AB293:AC293"/>
    <mergeCell ref="AD293:AE295"/>
    <mergeCell ref="AH293:AH295"/>
    <mergeCell ref="V294:W294"/>
    <mergeCell ref="X294:AA294"/>
    <mergeCell ref="AB294:AC294"/>
    <mergeCell ref="AF294:AF295"/>
    <mergeCell ref="AG294:AG295"/>
    <mergeCell ref="V295:W295"/>
    <mergeCell ref="X295:AA295"/>
    <mergeCell ref="AB295:AC295"/>
    <mergeCell ref="C296:E297"/>
    <mergeCell ref="G296:G298"/>
    <mergeCell ref="H296:I298"/>
    <mergeCell ref="J296:J298"/>
    <mergeCell ref="L296:M296"/>
    <mergeCell ref="N296:O296"/>
    <mergeCell ref="P296:R298"/>
    <mergeCell ref="T296:U298"/>
    <mergeCell ref="V296:W296"/>
    <mergeCell ref="X296:AA296"/>
    <mergeCell ref="AB296:AC296"/>
    <mergeCell ref="AD296:AE298"/>
    <mergeCell ref="AF296:AF297"/>
    <mergeCell ref="AG296:AG297"/>
    <mergeCell ref="AH296:AH298"/>
    <mergeCell ref="V297:W297"/>
    <mergeCell ref="X297:AA297"/>
    <mergeCell ref="AB297:AC297"/>
    <mergeCell ref="B298:B299"/>
    <mergeCell ref="C298:E301"/>
    <mergeCell ref="F298:F299"/>
    <mergeCell ref="S298:S299"/>
    <mergeCell ref="V298:W298"/>
    <mergeCell ref="X298:AA298"/>
    <mergeCell ref="AB298:AC298"/>
    <mergeCell ref="AF298:AF299"/>
    <mergeCell ref="AG298:AG299"/>
    <mergeCell ref="G299:G301"/>
    <mergeCell ref="H299:I301"/>
    <mergeCell ref="J299:J301"/>
    <mergeCell ref="L299:M299"/>
    <mergeCell ref="N299:O299"/>
    <mergeCell ref="P299:P301"/>
    <mergeCell ref="Q299:Q301"/>
    <mergeCell ref="R299:R301"/>
    <mergeCell ref="T299:U301"/>
    <mergeCell ref="V299:W299"/>
    <mergeCell ref="X299:AA299"/>
    <mergeCell ref="AB299:AC299"/>
    <mergeCell ref="AD299:AE301"/>
    <mergeCell ref="AH299:AH301"/>
    <mergeCell ref="V300:W300"/>
    <mergeCell ref="X300:AA300"/>
    <mergeCell ref="AB300:AC300"/>
    <mergeCell ref="AF300:AF301"/>
    <mergeCell ref="AG300:AG301"/>
    <mergeCell ref="V301:W301"/>
    <mergeCell ref="X301:AA301"/>
    <mergeCell ref="AB301:AC301"/>
    <mergeCell ref="C302:E303"/>
    <mergeCell ref="G302:G304"/>
    <mergeCell ref="H302:I304"/>
    <mergeCell ref="J302:J304"/>
    <mergeCell ref="L302:M302"/>
    <mergeCell ref="N302:O302"/>
    <mergeCell ref="P302:R304"/>
    <mergeCell ref="T302:U304"/>
    <mergeCell ref="V302:W302"/>
    <mergeCell ref="X302:AA302"/>
    <mergeCell ref="AB302:AC302"/>
    <mergeCell ref="AD302:AE304"/>
    <mergeCell ref="AF302:AF303"/>
    <mergeCell ref="AG302:AG303"/>
    <mergeCell ref="AH302:AH304"/>
    <mergeCell ref="V303:W303"/>
    <mergeCell ref="X303:AA303"/>
    <mergeCell ref="AB303:AC303"/>
    <mergeCell ref="B304:B305"/>
    <mergeCell ref="C304:E307"/>
    <mergeCell ref="F304:F305"/>
    <mergeCell ref="S304:S305"/>
    <mergeCell ref="V304:W304"/>
    <mergeCell ref="X304:AA304"/>
    <mergeCell ref="AB304:AC304"/>
    <mergeCell ref="AF304:AF305"/>
    <mergeCell ref="AG304:AG305"/>
    <mergeCell ref="G305:G307"/>
    <mergeCell ref="H305:I307"/>
    <mergeCell ref="J305:J307"/>
    <mergeCell ref="L305:M305"/>
    <mergeCell ref="N305:O305"/>
    <mergeCell ref="P305:P307"/>
    <mergeCell ref="Q305:Q307"/>
    <mergeCell ref="R305:R307"/>
    <mergeCell ref="T305:U307"/>
    <mergeCell ref="V305:W305"/>
    <mergeCell ref="X305:AA305"/>
    <mergeCell ref="AB305:AC305"/>
    <mergeCell ref="AD305:AE307"/>
    <mergeCell ref="AH305:AH307"/>
    <mergeCell ref="V306:W306"/>
    <mergeCell ref="X306:AA306"/>
    <mergeCell ref="AB306:AC306"/>
    <mergeCell ref="AF306:AF307"/>
    <mergeCell ref="AG306:AG307"/>
    <mergeCell ref="V307:W307"/>
    <mergeCell ref="X307:AA307"/>
    <mergeCell ref="AB307:AC307"/>
    <mergeCell ref="C308:E309"/>
    <mergeCell ref="G308:G310"/>
    <mergeCell ref="H308:I310"/>
    <mergeCell ref="J308:J310"/>
    <mergeCell ref="L308:M308"/>
    <mergeCell ref="N308:O308"/>
    <mergeCell ref="P308:R310"/>
    <mergeCell ref="T308:U310"/>
    <mergeCell ref="V308:W308"/>
    <mergeCell ref="X308:AA308"/>
    <mergeCell ref="AB308:AC308"/>
    <mergeCell ref="AD308:AE310"/>
    <mergeCell ref="AF308:AF309"/>
    <mergeCell ref="AG308:AG309"/>
    <mergeCell ref="AH308:AH310"/>
    <mergeCell ref="V309:W309"/>
    <mergeCell ref="X309:AA309"/>
    <mergeCell ref="AB309:AC309"/>
    <mergeCell ref="B310:B311"/>
    <mergeCell ref="C310:E313"/>
    <mergeCell ref="F310:F311"/>
    <mergeCell ref="S310:S311"/>
    <mergeCell ref="V310:W310"/>
    <mergeCell ref="X310:AA310"/>
    <mergeCell ref="AB310:AC310"/>
    <mergeCell ref="AF310:AF311"/>
    <mergeCell ref="AG310:AG311"/>
    <mergeCell ref="G311:G313"/>
    <mergeCell ref="H311:I313"/>
    <mergeCell ref="J311:J313"/>
    <mergeCell ref="L311:M311"/>
    <mergeCell ref="N311:O311"/>
    <mergeCell ref="P311:P313"/>
    <mergeCell ref="Q311:Q313"/>
    <mergeCell ref="R311:R313"/>
    <mergeCell ref="T311:U313"/>
    <mergeCell ref="V311:W311"/>
    <mergeCell ref="X311:AA311"/>
    <mergeCell ref="AB311:AC311"/>
    <mergeCell ref="AD311:AE313"/>
    <mergeCell ref="AH311:AH313"/>
    <mergeCell ref="V312:W312"/>
    <mergeCell ref="X312:AA312"/>
    <mergeCell ref="AB312:AC312"/>
    <mergeCell ref="AF312:AF313"/>
    <mergeCell ref="AG312:AG313"/>
    <mergeCell ref="V313:W313"/>
    <mergeCell ref="X313:AA313"/>
    <mergeCell ref="AB313:AC313"/>
    <mergeCell ref="C314:E315"/>
    <mergeCell ref="G314:G316"/>
    <mergeCell ref="H314:I316"/>
    <mergeCell ref="J314:J316"/>
    <mergeCell ref="L314:M314"/>
    <mergeCell ref="N314:O314"/>
    <mergeCell ref="P314:R316"/>
    <mergeCell ref="T314:U316"/>
    <mergeCell ref="V314:W314"/>
    <mergeCell ref="X314:AA314"/>
    <mergeCell ref="AB314:AC314"/>
    <mergeCell ref="AD314:AE316"/>
    <mergeCell ref="AF314:AF315"/>
    <mergeCell ref="AG314:AG315"/>
    <mergeCell ref="AH314:AH316"/>
    <mergeCell ref="V315:W315"/>
    <mergeCell ref="X315:AA315"/>
    <mergeCell ref="AB315:AC315"/>
    <mergeCell ref="B316:B317"/>
    <mergeCell ref="C316:E319"/>
    <mergeCell ref="F316:F317"/>
    <mergeCell ref="S316:S317"/>
    <mergeCell ref="V316:W316"/>
    <mergeCell ref="X316:AA316"/>
    <mergeCell ref="AB316:AC316"/>
    <mergeCell ref="AF316:AF317"/>
    <mergeCell ref="AG316:AG317"/>
    <mergeCell ref="G317:G319"/>
    <mergeCell ref="H317:I319"/>
    <mergeCell ref="J317:J319"/>
    <mergeCell ref="L317:M317"/>
    <mergeCell ref="N317:O317"/>
    <mergeCell ref="P317:P319"/>
    <mergeCell ref="Q317:Q319"/>
    <mergeCell ref="R317:R319"/>
    <mergeCell ref="T317:U319"/>
    <mergeCell ref="V317:W317"/>
    <mergeCell ref="X317:AA317"/>
    <mergeCell ref="AB317:AC317"/>
    <mergeCell ref="AD317:AE319"/>
    <mergeCell ref="AH317:AH319"/>
    <mergeCell ref="V318:W318"/>
    <mergeCell ref="X318:AA318"/>
    <mergeCell ref="AB318:AC318"/>
    <mergeCell ref="AF318:AF319"/>
    <mergeCell ref="AG318:AG319"/>
    <mergeCell ref="V319:W319"/>
    <mergeCell ref="X319:AA319"/>
    <mergeCell ref="AB319:AC319"/>
    <mergeCell ref="C320:E321"/>
    <mergeCell ref="G320:G322"/>
    <mergeCell ref="H320:I322"/>
    <mergeCell ref="J320:J322"/>
    <mergeCell ref="L320:M320"/>
    <mergeCell ref="N320:O320"/>
    <mergeCell ref="P320:R322"/>
    <mergeCell ref="T320:U322"/>
    <mergeCell ref="V320:W320"/>
    <mergeCell ref="X320:AA320"/>
    <mergeCell ref="AB320:AC320"/>
    <mergeCell ref="AD320:AE322"/>
    <mergeCell ref="AF320:AF321"/>
    <mergeCell ref="AG320:AG321"/>
    <mergeCell ref="AH320:AH322"/>
    <mergeCell ref="V321:W321"/>
    <mergeCell ref="X321:AA321"/>
    <mergeCell ref="AB321:AC321"/>
    <mergeCell ref="B322:B323"/>
    <mergeCell ref="C322:E325"/>
    <mergeCell ref="F322:F323"/>
    <mergeCell ref="S322:S323"/>
    <mergeCell ref="V322:W322"/>
    <mergeCell ref="X322:AA322"/>
    <mergeCell ref="AB322:AC322"/>
    <mergeCell ref="AF322:AF323"/>
    <mergeCell ref="AG322:AG323"/>
    <mergeCell ref="G323:G325"/>
    <mergeCell ref="H323:I325"/>
    <mergeCell ref="J323:J325"/>
    <mergeCell ref="L323:M323"/>
    <mergeCell ref="N323:O323"/>
    <mergeCell ref="P323:P325"/>
    <mergeCell ref="Q323:Q325"/>
    <mergeCell ref="R323:R325"/>
    <mergeCell ref="T323:U325"/>
    <mergeCell ref="V323:W323"/>
    <mergeCell ref="X323:AA323"/>
    <mergeCell ref="AB323:AC323"/>
    <mergeCell ref="AD323:AE325"/>
    <mergeCell ref="AH323:AH325"/>
    <mergeCell ref="V324:W324"/>
    <mergeCell ref="X324:AA324"/>
    <mergeCell ref="AB324:AC324"/>
    <mergeCell ref="AF324:AF325"/>
    <mergeCell ref="AG324:AG325"/>
    <mergeCell ref="V325:W325"/>
    <mergeCell ref="X325:AA325"/>
    <mergeCell ref="AB325:AC325"/>
    <mergeCell ref="C326:E327"/>
    <mergeCell ref="G326:G328"/>
    <mergeCell ref="H326:I328"/>
    <mergeCell ref="J326:J328"/>
    <mergeCell ref="L326:M326"/>
    <mergeCell ref="N326:O326"/>
    <mergeCell ref="P326:R328"/>
    <mergeCell ref="T326:U328"/>
    <mergeCell ref="V326:W326"/>
    <mergeCell ref="X326:AA326"/>
    <mergeCell ref="AB326:AC326"/>
    <mergeCell ref="AD326:AE328"/>
    <mergeCell ref="AF326:AF327"/>
    <mergeCell ref="AG326:AG327"/>
    <mergeCell ref="AH326:AH328"/>
    <mergeCell ref="V327:W327"/>
    <mergeCell ref="X327:AA327"/>
    <mergeCell ref="AB327:AC327"/>
    <mergeCell ref="AH329:AH331"/>
    <mergeCell ref="V330:W330"/>
    <mergeCell ref="X330:AA330"/>
    <mergeCell ref="AB330:AC330"/>
    <mergeCell ref="AF330:AF331"/>
    <mergeCell ref="AG330:AG331"/>
    <mergeCell ref="V331:W331"/>
    <mergeCell ref="X331:AA331"/>
    <mergeCell ref="AB331:AC331"/>
    <mergeCell ref="B328:B329"/>
    <mergeCell ref="C328:E331"/>
    <mergeCell ref="F328:F329"/>
    <mergeCell ref="S328:S329"/>
    <mergeCell ref="V328:W328"/>
    <mergeCell ref="X328:AA328"/>
    <mergeCell ref="AB328:AC328"/>
    <mergeCell ref="AF328:AF329"/>
    <mergeCell ref="AG328:AG329"/>
    <mergeCell ref="G329:G331"/>
    <mergeCell ref="H329:I331"/>
    <mergeCell ref="J329:J331"/>
    <mergeCell ref="L329:M329"/>
    <mergeCell ref="N329:O329"/>
    <mergeCell ref="P329:P331"/>
    <mergeCell ref="Q329:Q331"/>
    <mergeCell ref="R329:R331"/>
    <mergeCell ref="T329:U331"/>
    <mergeCell ref="V329:W329"/>
    <mergeCell ref="X329:AA329"/>
    <mergeCell ref="AB329:AC329"/>
    <mergeCell ref="AD329:AE331"/>
  </mergeCells>
  <phoneticPr fontId="3"/>
  <conditionalFormatting sqref="D4:D6 O6 T26:T30 U26:U28 U62:U64 T32:T36 U32:U34 T38:T42 U38:U40 O94:P94 E4:H5 T44:T48 U44:U46 T50:T54 U50:U52 T56:T60 U56:U58 T62:T66 T68:T72 U68:U70 L19:M19 T14:T18 O16 R17:R19 O19 U14:U16 L25:M25 O22 O25 R23:R25 S14:S73 T20:T24 U20:U22 L31:M31 O28 O31 R29:R31 L37:M37 O34 O37 R35:R37 L43:M43 O40 O43 R41:R43 L49:M49 O46 O49 R47:R49 L55:M55 O52 O55 R53:R55 L61:M61 O58 O61 R59:R61 L67:M67 O64 O67 R65:R67 N14:N73 L73:M73 O70 O73 R71:R73 D90:D92 D176:D178 T112:T116 T118:T122 T124:T128 T130:T134 T136:T140 T142:T146 T148:T152 T154:T158 T100:T103 O102:O103 O105 U100:U102 L111:M111 O108 O111 R109:R111 S100:S102 T106:T110 L117:M117 O114 O117 R115:R117 L123:M123 O120 O123 R121:R123 L129:M129 O126 O129 R127:R129 L135:M135 O132 O135 R133:R135 L141:M141 O138 O141 R139:R141 L147:M147 O144 O147 R145:R147 L153:M153 O150 O153 R151:R153 L159:M159 O156 O159 R157:R159 T198:T202 T204:T208 T210:T214 T216:T220 T222:T226 T228:T232 T234:T238 T240:T244 L191:M191 T186:T190 O188 R189:R191 O191 L197:M197 O194 O197 R195:R197 S186:S245 T192:T196 L203:M203 O200 O203 R201:R203 L209:M209 O206 O209 R207:R209 L215:M215 O212 O215 R213:R215 L221:M221 O218 O221 R219:R221 L227:M227 O224 O227 R225:R227 L233:M233 O230 O233 R231:R233 L239:M239 O236 O239 R237:R239 N186:N245 L245:M245 O242 O245 R243:R245 D90:H91 D176:H177 W7 AD14:AD15 AD17:AD18 X14:AB14 AB6:AD6 C14 F14:K14 C16 C20 F17:K17 C22 F23:K23 L16:M16 F15:J16 F20:K20 F18:J19 F21:J22 L22:M22 F24:J25 X16:AB17 X15 AB15 X18 AB18 X28:AA29 X27 X30 X19:AB20 AB27:AB30 AD20:AE73 X31:AB32 X21 AB21 X22:AB23 X25:AB26 X24 AB24 V14:V73 X34:AB35 X33 AB33 X37:AB38 X36 AB36 X40:AB41 X39 AB39 X43:AB44 X42 AB42 X46:AB47 X45 AB45 X49:AB50 X48 AB48 X52:AB53 X51 AB51 X55:AB56 X54 AB54 X58:AB59 X57 AB57 X61:AB62 X60 AB60 X64:AB65 X63 AB63 X67:AB68 X66 AB66 X70:AB71 X69 AB69 X73:AB73 X72 AB72 C26 C28 F28:M28 C32 F29:K33 C34 F34:M34 C38 F35:K39 C40 F40:M40 C44 F41:K45 C46 F46:M46 C50 F47:K51 C52 F52:M52 C56 F53:K57 C58 F58:M58 C62 F59:K63 C64 F64:M64 C68 F65:K69 F71:K73 C70 F70:M70 C100 F100:K101 C102 F102:M102 F104:F105 G103:H103 K105:M105 J103:K103 N105:N159 N100:N103 R103 S104:S159 AD100:AE102 AD103 V100:V103 X103 X102:AA102 X100:AB101 AB102:AB103 C106 F106:K107 C108 F108:M108 C112 F109:K113 C114 F114:M114 C118 F115:K119 C120 F120:M120 C124 F121:K125 C126 F126:M126 C130 F127:K131 C132 F132:M132 C136 F133:K137 C138 F138:M138 C142 F139:K143 C144 F144:M144 C148 F145:K149 C150 F150:M150 C154 F151:K155 F157:K159 C156 F156:M156 X110 X105:AA109 AB106:AB110 U106:V108 V109:V110 U112:V114 V115:V116 X116 AB116:AB117 X112:AB115 U118:V120 V121:V122 X122 AB122:AB123 X118:AB121 U124:V126 V127:V128 X128 AB128:AB129 X124:AB127 U130:V132 V133:V134 X134 AB134:AB135 X130:AB133 U136:V138 V139:V140 X140 AB140:AB141 X136:AB139 U142:V144 V145:V146 X146 AB146:AB147 X142:AB145 U148:V150 V151:V152 X152 AB152:AB153 X148:AB151 U154:V156 V157:V158 X158 AB158:AB159 X154:AB157 AD106:AE159 C186 F186:K187 C188 F188:M188 C192 F189:K193 C194 F194:M194 C198 F195:K199 C200 F200:M200 C204 F201:K205 C206 F206:M206 C210 F207:K211 C212 F212:M212 C216 F213:K217 C218 F218:M218 C222 F219:K223 C224 F224:M224 C228 F225:K229 C230 F230:M230 C234 F231:K235 C236 F236:M236 C240 F237:K241 F243:K245 C242 F242:M242 U186:V188 V189:V190 X190 AB190:AB191 X186:AB189 U192:V194 V195:V196 X196 AB196:AB197 X192:AB195 U198:V200 V201:V202 X202 AB202:AB203 X198:AB201 U204:V206 V207:V208 X208 AB208:AB209 X204:AB207 U210:V212 V213:V214 X214 AB214:AB215 X210:AB213 U216:V218 V219:V220 X220 AB220:AB221 X216:AB219 U222:V224 V225:V226 X226 AB226:AB227 X222:AB225 U228:V230 V231:V232 X232 AB232:AB233 X228:AB231 U234:V236 V237:V238 X238 AB238:AB239 X234:AB237 U240:V242 V243:V244 X244 AB244:AB245 X240:AB243 AD186:AE245 F26:K27">
    <cfRule type="cellIs" dxfId="51" priority="52" stopIfTrue="1" operator="equal">
      <formula>0</formula>
    </cfRule>
  </conditionalFormatting>
  <conditionalFormatting sqref="H14:J73">
    <cfRule type="cellIs" dxfId="50" priority="51" stopIfTrue="1" operator="equal">
      <formula>0</formula>
    </cfRule>
  </conditionalFormatting>
  <conditionalFormatting sqref="H14:J73">
    <cfRule type="cellIs" dxfId="49" priority="50" stopIfTrue="1" operator="equal">
      <formula>0</formula>
    </cfRule>
  </conditionalFormatting>
  <conditionalFormatting sqref="D4:D6 O6 T26:T30 U26:U28 U62:U64 T32:T36 U32:U34 T38:T42 U38:U40 O94:P94 E4:H5 T44:T48 U44:U46 T50:T54 U50:U52 T56:T60 U56:U58 T62:T66 T68:T72 U68:U70 L19:M19 T14:T18 O16 R17:R19 O19 U14:U16 L25:M25 O22 O25 L22:M22 R23:R25 S14:S73 T20:T24 U20:U22 L31:M31 O28 O31 L28:M28 R29:R31 L37:M37 O34 O37 L34:M34 R35:R37 L43:M43 O40 O43 L40:M40 R41:R43 L49:M49 O46 O49 L46:M46 R47:R49 L55:M55 O52 O55 L52:M52 R53:R55 L61:M61 O58 O61 L58:M58 R59:R61 L67:M67 O64 O67 L64:M64 R65:R67 N14:N73 L73:M73 O70 O73 L70:M70 R71:R73 D90:D92 D176:D178 T112:T116 U112:U114 U148:U150 T118:T122 U118:U120 T124:T128 U124:U126 T130:T134 U130:U132 T136:T140 U136:U138 T142:T146 U142:U144 T148:T152 T154:T158 U154:U156 L105:M105 T100:T103 O102:O103 O105 U100:U102 L102:M103 L111:M111 O108 O111 L108:M108 R109:R111 S100:S102 T106:T110 U106:U108 L117:M117 O114 O117 L114:M114 R115:R117 L123:M123 O120 O123 L120:M120 R121:R123 L129:M129 O126 O129 L126:M126 R127:R129 L135:M135 O132 O135 L132:M132 R133:R135 L141:M141 O138 O141 L138:M138 R139:R141 L147:M147 O144 O147 L144:M144 R145:R147 L153:M153 O150 O153 L150:M150 R151:R153 L159:M159 O156 O159 L156:M156 R157:R159 T198:T202 U198:U200 U234:U236 T204:T208 U204:U206 T210:T214 U210:U212 T216:T220 U216:U218 T222:T226 U222:U224 T228:T232 U228:U230 T234:T238 T240:T244 U240:U242 L191:M191 T186:T190 O188 R189:R191 O191 U186:U188 L197:M197 O194 O197 L194:M194 R195:R197 S186:S245 T192:T196 U192:U194 L203:M203 O200 O203 L200:M200 R201:R203 L209:M209 O206 O209 L206:M206 R207:R209 L215:M215 O212 O215 L212:M212 R213:R215 L221:M221 O218 O221 L218:M218 R219:R221 L227:M227 O224 O227 L224:M224 R225:R227 L233:M233 O230 O233 L230:M230 R231:R233 L239:M239 O236 O239 L236:M236 R237:R239 N186:N245 L245:M245 O242 O245 L242:M242 R243:R245 D90:H91 D176:H177 AB16 X14:AA14 C14 F14:K14 L16:M16 F15:J16 X16:AA17 X15 X18 X19:AB19 X20:AA20 X21 AD21:AE21 X24 AD24:AE24 X25:AA26 X28:AA29 X27 X73:AA73 X30 AB30 AD27:AE31 X31:AB31 X32:AA32 X33 AD33:AE33 X34:AA35 X36 AD36:AE36 X37:AA38 X39 AD39:AE39 X40:AA41 X42 AD42:AE42 X43:AA44 X45 AD45:AE45 X46:AA47 X48 AD48:AE48 X49:AA50 X51 AD51:AE51 X52:AA53 X54 AD54:AE54 X55:AA56 X57 AD57:AE57 X58:AA59 X60 AD60:AE60 X61:AA62 X63 AD63:AE63 X64:AA65 X66 AD66:AE66 X67:AA68 X69 AD69:AE69 X70:AA71 X72 AD72:AE72 AB21 X22:AA23 AB24 V14:V73 AB33 AB36 AB39 AB42 AB45 AB48 AB51 AB54 AB57 AB60 AB63 AB66 AB69 AB72 C100 F100:K102 S104:S159 AD101:AE101 X100:AA101 X103 AD107:AE107 X110 AD110:AE110 X109:AA109 AB110 C186 F186:K187 F188:M188">
    <cfRule type="cellIs" dxfId="48" priority="49" stopIfTrue="1" operator="equal">
      <formula>0</formula>
    </cfRule>
  </conditionalFormatting>
  <conditionalFormatting sqref="H14:J73">
    <cfRule type="cellIs" dxfId="47" priority="48" stopIfTrue="1" operator="equal">
      <formula>0</formula>
    </cfRule>
  </conditionalFormatting>
  <conditionalFormatting sqref="H14:J73">
    <cfRule type="cellIs" dxfId="46" priority="47" stopIfTrue="1" operator="equal">
      <formula>0</formula>
    </cfRule>
  </conditionalFormatting>
  <conditionalFormatting sqref="D4:D6 T26:T30 U26:U28 U62:U64 T32:T36 U32:U34 T38:T42 U38:U40 E4:H5 T44:T48 U44:U46 T50:T54 U50:U52 T56:T60 U56:U58 T62:T66 T68:T72 U68:U70 L19:M19 T14:T18 O16 R17:R19 O19 U14:U16 AD14:AE16 O94:P94 L25:M25 O22 O25 L22:M22 R23:R25 S14:S73 T20:T24 U20:U22 L31:M31 O28 O31 L28:M28 R29:R31 L37:M37 O34 O37 L34:M34 R35:R37 L43:M43 O40 O43 L40:M40 R41:R43 L49:M49 O46 O49 L46:M46 R47:R49 L55:M55 O52 O55 L52:M52 R53:R55 L61:M61 O58 O61 L58:M58 R59:R61 L67:M67 O64 O67 L64:M64 R65:R67 N14:N73 L73:M73 O70 O73 L70:M70 R71:R73 D90:D92 D176:D178 T112:T116 U112:U114 U148:U150 T118:T122 U118:U120 T124:T128 U124:U126 T130:T134 U130:U132 T136:T140 U136:U138 T142:T146 U142:U144 T148:T152 T154:T158 U154:U156 L105:M105 T100:T103 O102:O103 O105 U100:U102 L102:M103 L111:M111 O108 O111 L108:M108 R109:R111 S100:S102 T106:T110 U106:U108 L117:M117 O114 O117 L114:M114 R115:R117 L123:M123 O120 O123 L120:M120 R121:R123 L129:M129 O126 O129 L126:M126 R127:R129 L135:M135 O132 O135 L132:M132 R133:R135 L141:M141 O138 O141 L138:M138 R139:R141 L147:M147 O144 O147 L144:M144 R145:R147 L153:M153 O150 O153 L150:M150 R151:R153 L159:M159 O156 O159 L156:M156 R157:R159 T198:T202 U198:U200 U234:U236 T204:T208 U204:U206 T210:T214 U210:U212 T216:T220 U216:U218 T222:T226 U222:U224 T228:T232 U228:U230 T234:T238 T240:T244 U240:U242 L191:M191 T186:T190 O188 R189:R191 O191 U186:U188 L197:M197 O194 O197 L194:M194 R195:R197 S186:S245 T192:T196 U192:U194 L203:M203 O200 O203 L200:M200 R201:R203 L209:M209 O206 O209 L206:M206 R207:R209 L215:M215 O212 O215 L212:M212 R213:R215 L221:M221 O218 O221 L218:M218 R219:R221 L227:M227 O224 O227 L224:M224 R225:R227 L233:M233 O230 O233 L230:M230 R231:R233 L239:M239 O236 O239 L236:M236 R237:R239 N186:N245 L245:M245 O242 O245 L242:M242 R243:R245 D90:H91 D176:H177 X14:AB14 X17:AA17 AB6:AD6 C14 F14:K14 L16:M16 F15:J16 X16:AB16 X15 AB15 X18 X19:AB19 X20:AA20 X21 AD21:AE21 X24 AD24:AE24 X25:AA26 X28:AA29 X27 X73:AA73 X30 AB30 AD27:AE31 X31:AB31 X32:AA32 X33 AD33:AE33 X34:AA35 X36 AD36:AE36 X37:AA38 X39 AD39:AE39 X40:AA41 X42 AD42:AE42 X43:AA44 X45 AD45:AE45 X46:AA47 X48 AD48:AE48 X49:AA50 X51 AD51:AE51 X52:AA53 X54 AD54:AE54 X55:AA56 X57 AD57:AE57 X58:AA59 X60 AD60:AE60 X61:AA62 X63 AD63:AE63 X64:AA65 X66 AD66:AE66 X67:AA68 X69 AD69:AE69 X70:AA71 X72 AD72:AE72 AB21 X22:AA23 AB24 V14:V73 AB33 AB36 AB39 AB42 AB45 AB48 AB51 AB54 AB57 AB60 AB63 AB66 AB69 AB72 C100 F100:K102 S104:S159 AD101:AE101 X100:AA101 X103 AD107:AE107 X110 AD110:AE110 X109:AA109 AB110 C186 F186:K187 F188:M188">
    <cfRule type="cellIs" dxfId="45" priority="46" stopIfTrue="1" operator="equal">
      <formula>0</formula>
    </cfRule>
  </conditionalFormatting>
  <conditionalFormatting sqref="D4:D6 T26:T30 U26:U28 U62:U64 T32:T36 U32:U34 T38:T42 U38:U40 E4:H5 T44:T48 U44:U46 T50:T54 U50:U52 T56:T60 U56:U58 T62:T66 T68:T72 U68:U70 L19:M19 T14:T18 O16 R17:R19 O19 U14:U16 AD14:AE16 O94:P94 L25:M25 O22 O25 L22:M22 R23:R25 S14:S73 T20:T24 U20:U22 L31:M31 O28 O31 L28:M28 R29:R31 L37:M37 O34 O37 L34:M34 R35:R37 L43:M43 O40 O43 L40:M40 R41:R43 L49:M49 O46 O49 L46:M46 R47:R49 L55:M55 O52 O55 L52:M52 R53:R55 L61:M61 O58 O61 L58:M58 R59:R61 L67:M67 O64 O67 L64:M64 R65:R67 N14:N73 L73:M73 O70 O73 L70:M70 R71:R73 D90:D92 D176:D178 T112:T116 U112:U114 U148:U150 T118:T122 U118:U120 T124:T128 U124:U126 T130:T134 U130:U132 T136:T140 U136:U138 T142:T146 U142:U144 T148:T152 T154:T158 U154:U156 L105:M105 T100:T103 O102:O103 O105 U100:U102 L102:M103 L111:M111 O108 O111 L108:M108 R109:R111 S100:S102 T106:T110 U106:U108 L117:M117 O114 O117 L114:M114 R115:R117 L123:M123 O120 O123 L120:M120 R121:R123 L129:M129 O126 O129 L126:M126 R127:R129 L135:M135 O132 O135 L132:M132 R133:R135 L141:M141 O138 O141 L138:M138 R139:R141 L147:M147 O144 O147 L144:M144 R145:R147 L153:M153 O150 O153 L150:M150 R151:R153 L159:M159 O156 O159 L156:M156 R157:R159 T198:T202 U198:U200 U234:U236 T204:T208 U204:U206 T210:T214 U210:U212 T216:T220 U216:U218 T222:T226 U222:U224 T228:T232 U228:U230 T234:T238 T240:T244 U240:U242 L191:M191 T186:T190 O188 R189:R191 O191 U186:U188 L197:M197 O194 O197 L194:M194 R195:R197 S186:S245 T192:T196 U192:U194 L203:M203 O200 O203 L200:M200 R201:R203 L209:M209 O206 O209 L206:M206 R207:R209 L215:M215 O212 O215 L212:M212 R213:R215 L221:M221 O218 O221 L218:M218 R219:R221 L227:M227 O224 O227 L224:M224 R225:R227 L233:M233 O230 O233 L230:M230 R231:R233 L239:M239 O236 O239 L236:M236 R237:R239 N186:N245 L245:M245 O242 O245 L242:M242 R243:R245 D90:H91 D176:H177 X14:AB14 X17:AA17 AB6:AD6 C14 F14:K14 L16:M16 F15:J16 X16:AB16 X15 AB15 X18 X19:AB19 X20:AA20 X21 AD21:AE21 X24 AD24:AE24 X25:AA26 X28:AA29 X27 X73:AA73 X30 AB30 AD27:AE31 X31:AB31 X32:AA32 X33 AD33:AE33 X34:AA35 X36 AD36:AE36 X37:AA38 X39 AD39:AE39 X40:AA41 X42 AD42:AE42 X43:AA44 X45 AD45:AE45 X46:AA47 X48 AD48:AE48 X49:AA50 X51 AD51:AE51 X52:AA53 X54 AD54:AE54 X55:AA56 X57 AD57:AE57 X58:AA59 X60 AD60:AE60 X61:AA62 X63 AD63:AE63 X64:AA65 X66 AD66:AE66 X67:AA68 X69 AD69:AE69 X70:AA71 X72 AD72:AE72 AB21 X22:AA23 AB24 V14:V73 AB33 AB36 AB39 AB42 AB45 AB48 AB51 AB54 AB57 AB60 AB63 AB66 AB69 AB72 C100 F100:K102 S104:S159 AD101:AE101 X100:AA101 X103 AD107:AE107 X110 AD110:AE110 X109:AA109 AB110 C186 F186:K187 F188:M188">
    <cfRule type="cellIs" dxfId="44" priority="45" stopIfTrue="1" operator="equal">
      <formula>0</formula>
    </cfRule>
  </conditionalFormatting>
  <conditionalFormatting sqref="D4:D6 T26:T30 U26:U28 U62:U64 T32:T36 U32:U34 T38:T42 U38:U40 E4:H5 T44:T48 U44:U46 T50:T54 U50:U52 T56:T60 U56:U58 T62:T66 T68:T72 U68:U70 L19:M19 T14:T18 O16 R17:R19 O19 U14:U16 AD14:AE16 O94:P94 L25:M25 O22 O25 L22:M22 R23:R25 S14:S73 T20:T24 U20:U22 L31:M31 O28 O31 L28:M28 R29:R31 L37:M37 O34 O37 L34:M34 R35:R37 L43:M43 O40 O43 L40:M40 R41:R43 L49:M49 O46 O49 L46:M46 R47:R49 L55:M55 O52 O55 L52:M52 R53:R55 L61:M61 O58 O61 L58:M58 R59:R61 L67:M67 O64 O67 L64:M64 R65:R67 N14:N73 L73:M73 O70 O73 L70:M70 R71:R73 D90:D92 D176:D178 T112:T116 U112:U114 U148:U150 T118:T122 U118:U120 T124:T128 U124:U126 T130:T134 U130:U132 T136:T140 U136:U138 T142:T146 U142:U144 T148:T152 T154:T158 U154:U156 L105:M105 T100:T103 O102:O103 O105 U100:U102 L102:M103 L111:M111 O108 O111 L108:M108 R109:R111 S100:S102 T106:T110 U106:U108 L117:M117 O114 O117 L114:M114 R115:R117 L123:M123 O120 O123 L120:M120 R121:R123 L129:M129 O126 O129 L126:M126 R127:R129 L135:M135 O132 O135 L132:M132 R133:R135 L141:M141 O138 O141 L138:M138 R139:R141 L147:M147 O144 O147 L144:M144 R145:R147 L153:M153 O150 O153 L150:M150 R151:R153 L159:M159 O156 O159 L156:M156 R157:R159 T198:T202 U198:U200 U234:U236 T204:T208 U204:U206 T210:T214 U210:U212 T216:T220 U216:U218 T222:T226 U222:U224 T228:T232 U228:U230 T234:T238 T240:T244 U240:U242 L191:M191 T186:T190 O188 R189:R191 O191 U186:U188 L197:M197 O194 O197 L194:M194 R195:R197 S186:S245 T192:T196 U192:U194 L203:M203 O200 O203 L200:M200 R201:R203 L209:M209 O206 O209 L206:M206 R207:R209 L215:M215 O212 O215 L212:M212 R213:R215 L221:M221 O218 O221 L218:M218 R219:R221 L227:M227 O224 O227 L224:M224 R225:R227 L233:M233 O230 O233 L230:M230 R231:R233 L239:M239 O236 O239 L236:M236 R237:R239 N186:N245 L245:M245 O242 O245 L242:M242 R243:R245 D90:H91 D176:H177 X14:AB14 X17:AA17 AB6:AD6 C14 F14:K14 L16:M16 F15:J16 X16:AB16 X15 AB15 X18 X19:AB19 X20:AA20 X21 AD21:AE21 X24 AD24:AE24 X25:AA26 X28:AA29 X27 X73:AA73 X30 AB30 AD27:AE31 X31:AB31 X32:AA32 X33 AD33:AE33 X34:AA35 X36 AD36:AE36 X37:AA38 X39 AD39:AE39 X40:AA41 X42 AD42:AE42 X43:AA44 X45 AD45:AE45 X46:AA47 X48 AD48:AE48 X49:AA50 X51 AD51:AE51 X52:AA53 X54 AD54:AE54 X55:AA56 X57 AD57:AE57 X58:AA59 X60 AD60:AE60 X61:AA62 X63 AD63:AE63 X64:AA65 X66 AD66:AE66 X67:AA68 X69 AD69:AE69 X70:AA71 X72 AD72:AE72 AB21 X22:AA23 AB24 V14:V73 AB33 AB36 AB39 AB42 AB45 AB48 AB51 AB54 AB57 AB60 AB63 AB66 AB69 AB72 C100 F100:K102 S104:S159 AD101:AE101 X100:AA101 X103 AD107:AE107 X110 AD110:AE110 X109:AA109 AB110 C186 F186:K187 F188:M188">
    <cfRule type="cellIs" dxfId="43" priority="44" stopIfTrue="1" operator="equal">
      <formula>0</formula>
    </cfRule>
  </conditionalFormatting>
  <conditionalFormatting sqref="D4:D6 T26:T30 U26:U28 U62:U64 T32:T36 U32:U34 T38:T42 U38:U40 E4:H5 T44:T48 U44:U46 T50:T54 U50:U52 T56:T60 U56:U58 T62:T66 T68:T72 U68:U70 L19:M19 T14:T18 O16 R17:R19 O19 U14:U16 AD14:AE16 O94:P94 L25:M25 O22 O25 L22:M22 R23:R25 S14:S73 T20:T24 U20:U22 L31:M31 O28 O31 L28:M28 R29:R31 L37:M37 O34 O37 L34:M34 R35:R37 L43:M43 O40 O43 L40:M40 R41:R43 L49:M49 O46 O49 L46:M46 R47:R49 L55:M55 O52 O55 L52:M52 R53:R55 L61:M61 O58 O61 L58:M58 R59:R61 L67:M67 O64 O67 L64:M64 R65:R67 N14:N73 L73:M73 O70 O73 L70:M70 R71:R73 D90:D92 D176:D178 T112:T116 U112:U114 U148:U150 T118:T122 U118:U120 T124:T128 U124:U126 T130:T134 U130:U132 T136:T140 U136:U138 T142:T146 U142:U144 T148:T152 T154:T158 U154:U156 L105:M105 T100:T103 O102:O103 O105 U100:U102 L102:M103 L111:M111 O108 O111 L108:M108 R109:R111 S100:S102 T106:T110 U106:U108 L117:M117 O114 O117 L114:M114 R115:R117 L123:M123 O120 O123 L120:M120 R121:R123 L129:M129 O126 O129 L126:M126 R127:R129 L135:M135 O132 O135 L132:M132 R133:R135 L141:M141 O138 O141 L138:M138 R139:R141 L147:M147 O144 O147 L144:M144 R145:R147 L153:M153 O150 O153 L150:M150 R151:R153 L159:M159 O156 O159 L156:M156 R157:R159 T198:T202 U198:U200 U234:U236 T204:T208 U204:U206 T210:T214 U210:U212 T216:T220 U216:U218 T222:T226 U222:U224 T228:T232 U228:U230 T234:T238 T240:T244 U240:U242 L191:M191 T186:T190 O188 R189:R191 O191 U186:U188 L197:M197 O194 O197 L194:M194 R195:R197 S186:S245 T192:T196 U192:U194 L203:M203 O200 O203 L200:M200 R201:R203 L209:M209 O206 O209 L206:M206 R207:R209 L215:M215 O212 O215 L212:M212 R213:R215 L221:M221 O218 O221 L218:M218 R219:R221 L227:M227 O224 O227 L224:M224 R225:R227 L233:M233 O230 O233 L230:M230 R231:R233 L239:M239 O236 O239 L236:M236 R237:R239 N186:N245 L245:M245 O242 O245 L242:M242 R243:R245 D90:H91 D176:H177 X14:AB14 X17:AA17 AB6:AD6 C14 F14:K14 L16:M16 F15:J16 X16:AB16 X15 AB15 X18 X19:AB19 X20:AA20 X21 AD21:AE21 X24 AD24:AE24 X25:AA26 X28:AA29 X27 X73:AA73 X30 AB30 AD27:AE31 X31:AB31 X32:AA32 X33 AD33:AE33 X34:AA35 X36 AD36:AE36 X37:AA38 X39 AD39:AE39 X40:AA41 X42 AD42:AE42 X43:AA44 X45 AD45:AE45 X46:AA47 X48 AD48:AE48 X49:AA50 X51 AD51:AE51 X52:AA53 X54 AD54:AE54 X55:AA56 X57 AD57:AE57 X58:AA59 X60 AD60:AE60 X61:AA62 X63 AD63:AE63 X64:AA65 X66 AD66:AE66 X67:AA68 X69 AD69:AE69 X70:AA71 X72 AD72:AE72 AB21 X22:AA23 AB24 V14:V73 AB33 AB36 AB39 AB42 AB45 AB48 AB51 AB54 AB57 AB60 AB63 AB66 AB69 AB72 C100 F100:K102 S104:S159 AD101:AE101 X100:AA101 X103 AD107:AE107 X110 AD110:AE110 X109:AA109 AB110 C186 F186:K187 F188:M188">
    <cfRule type="cellIs" dxfId="42" priority="43" stopIfTrue="1" operator="equal">
      <formula>0</formula>
    </cfRule>
  </conditionalFormatting>
  <conditionalFormatting sqref="D4:D6 T26:T30 U26:U28 U62:U64 T32:T36 U32:U34 T38:T42 U38:U40 E4:H5 T44:T48 U44:U46 T50:T54 U50:U52 T56:T60 U56:U58 T62:T66 T68:T72 U68:U70 L19:M19 T14:T18 O16 R17:R19 O19 U14:U16 AD14:AE16 O94:P94 L25:M25 O22 O25 L22:M22 R23:R25 S14:S73 T20:T24 U20:U22 L31:M31 O28 O31 L28:M28 R29:R31 L37:M37 O34 O37 L34:M34 R35:R37 L43:M43 O40 O43 L40:M40 R41:R43 L49:M49 O46 O49 L46:M46 R47:R49 L55:M55 O52 O55 L52:M52 R53:R55 L61:M61 O58 O61 L58:M58 R59:R61 L67:M67 O64 O67 L64:M64 R65:R67 N14:N73 L73:M73 O70 O73 L70:M70 R71:R73 D90:D92 D176:D178 T112:T116 U112:U114 U148:U150 T118:T122 U118:U120 T124:T128 U124:U126 T130:T134 U130:U132 T136:T140 U136:U138 T142:T146 U142:U144 T148:T152 T154:T158 U154:U156 L105:M105 T100:T103 O102:O103 O105 U100:U102 L102:M103 L111:M111 O108 O111 L108:M108 R109:R111 S100:S102 T106:T110 U106:U108 L117:M117 O114 O117 L114:M114 R115:R117 L123:M123 O120 O123 L120:M120 R121:R123 L129:M129 O126 O129 L126:M126 R127:R129 L135:M135 O132 O135 L132:M132 R133:R135 L141:M141 O138 O141 L138:M138 R139:R141 L147:M147 O144 O147 L144:M144 R145:R147 L153:M153 O150 O153 L150:M150 R151:R153 L159:M159 O156 O159 L156:M156 R157:R159 T198:T202 U198:U200 U234:U236 T204:T208 U204:U206 T210:T214 U210:U212 T216:T220 U216:U218 T222:T226 U222:U224 T228:T232 U228:U230 T234:T238 T240:T244 U240:U242 L191:M191 T186:T190 O188 R189:R191 O191 U186:U188 L197:M197 O194 O197 L194:M194 R195:R197 S186:S245 T192:T196 U192:U194 L203:M203 O200 O203 L200:M200 R201:R203 L209:M209 O206 O209 L206:M206 R207:R209 L215:M215 O212 O215 L212:M212 R213:R215 L221:M221 O218 O221 L218:M218 R219:R221 L227:M227 O224 O227 L224:M224 R225:R227 L233:M233 O230 O233 L230:M230 R231:R233 L239:M239 O236 O239 L236:M236 R237:R239 N186:N245 L245:M245 O242 O245 L242:M242 R243:R245 D90:H91 D176:H177 X14:AB14 X17:AA17 AB6:AD6 C14 F14:K14 L16:M16 F15:J16 X16:AB16 X15 AB15 X18 X19:AB19 X20:AA20 X21 AD21:AE21 X24 AD24:AE24 X25:AA26 X28:AA29 X27 X73:AA73 X30 AB30 AD27:AE31 X31:AB31 X32:AA32 X33 AD33:AE33 X34:AA35 X36 AD36:AE36 X37:AA38 X39 AD39:AE39 X40:AA41 X42 AD42:AE42 X43:AA44 X45 AD45:AE45 X46:AA47 X48 AD48:AE48 X49:AA50 X51 AD51:AE51 X52:AA53 X54 AD54:AE54 X55:AA56 X57 AD57:AE57 X58:AA59 X60 AD60:AE60 X61:AA62 X63 AD63:AE63 X64:AA65 X66 AD66:AE66 X67:AA68 X69 AD69:AE69 X70:AA71 X72 AD72:AE72 AB21 X22:AA23 AB24 V14:V73 AB33 AB36 AB39 AB42 AB45 AB48 AB51 AB54 AB57 AB60 AB63 AB66 AB69 AB72 C100 F100:K102 S104:S159 AD101:AE101 X100:AA101 X103 AD107:AE107 X110 AD110:AE110 X109:AA109 AB110 C186 F186:K187 F188:M188">
    <cfRule type="cellIs" dxfId="41" priority="42" stopIfTrue="1" operator="equal">
      <formula>0</formula>
    </cfRule>
  </conditionalFormatting>
  <conditionalFormatting sqref="D4:D6 T26:T30 U26:U28 U62:U64 T32:T36 U32:U34 T38:T42 U38:U40 E4:H5 T44:T48 U44:U46 T50:T54 U50:U52 T56:T60 U56:U58 T62:T66 T68:T72 U68:U70 L19:M19 T14:T18 O16 R17:R19 O19 U14:U16 AD14:AE16 O94:P94 L25:M25 O22 O25 L22:M22 R23:R25 S14:S73 T20:T24 U20:U22 L31:M31 O28 O31 L28:M28 R29:R31 L37:M37 O34 O37 L34:M34 R35:R37 L43:M43 O40 O43 L40:M40 R41:R43 L49:M49 O46 O49 L46:M46 R47:R49 L55:M55 O52 O55 L52:M52 R53:R55 L61:M61 O58 O61 L58:M58 R59:R61 L67:M67 O64 O67 L64:M64 R65:R67 N14:N73 L73:M73 O70 O73 L70:M70 R71:R73 D90:D92 D176:D178 T112:T116 U112:U114 U148:U150 T118:T122 U118:U120 T124:T128 U124:U126 T130:T134 U130:U132 T136:T140 U136:U138 T142:T146 U142:U144 T148:T152 T154:T158 U154:U156 L105:M105 T100:T103 O102:O103 O105 U100:U102 L102:M103 L111:M111 O108 O111 L108:M108 R109:R111 S100:S102 T106:T110 U106:U108 L117:M117 O114 O117 L114:M114 R115:R117 L123:M123 O120 O123 L120:M120 R121:R123 L129:M129 O126 O129 L126:M126 R127:R129 L135:M135 O132 O135 L132:M132 R133:R135 L141:M141 O138 O141 L138:M138 R139:R141 L147:M147 O144 O147 L144:M144 R145:R147 L153:M153 O150 O153 L150:M150 R151:R153 L159:M159 O156 O159 L156:M156 R157:R159 T198:T202 U198:U200 U234:U236 T204:T208 U204:U206 T210:T214 U210:U212 T216:T220 U216:U218 T222:T226 U222:U224 T228:T232 U228:U230 T234:T238 T240:T244 U240:U242 L191:M191 T186:T190 O188 R189:R191 O191 U186:U188 L197:M197 O194 O197 L194:M194 R195:R197 S186:S245 T192:T196 U192:U194 L203:M203 O200 O203 L200:M200 R201:R203 L209:M209 O206 O209 L206:M206 R207:R209 L215:M215 O212 O215 L212:M212 R213:R215 L221:M221 O218 O221 L218:M218 R219:R221 L227:M227 O224 O227 L224:M224 R225:R227 L233:M233 O230 O233 L230:M230 R231:R233 L239:M239 O236 O239 L236:M236 R237:R239 N186:N245 L245:M245 O242 O245 L242:M242 R243:R245 D90:H91 D176:H177 X14:AB14 X17:AA17 AB6:AD6 C14 F14:K14 L16:M16 F15:J16 X16:AB16 X15 AB15 X18 X19:AB19 X20:AA20 X21 AD21:AE21 X24 AD24:AE24 X25:AA26 X28:AA29 X27 X73:AA73 X30 AB30 AD27:AE31 X31:AB31 X32:AA32 X33 AD33:AE33 X34:AA35 X36 AD36:AE36 X37:AA38 X39 AD39:AE39 X40:AA41 X42 AD42:AE42 X43:AA44 X45 AD45:AE45 X46:AA47 X48 AD48:AE48 X49:AA50 X51 AD51:AE51 X52:AA53 X54 AD54:AE54 X55:AA56 X57 AD57:AE57 X58:AA59 X60 AD60:AE60 X61:AA62 X63 AD63:AE63 X64:AA65 X66 AD66:AE66 X67:AA68 X69 AD69:AE69 X70:AA71 X72 AD72:AE72 AB21 X22:AA23 AB24 V14:V73 AB33 AB36 AB39 AB42 AB45 AB48 AB51 AB54 AB57 AB60 AB63 AB66 AB69 AB72 C100 F100:K102 S104:S159 AD101:AE101 X100:AA101 X103 AD107:AE107 X110 AD110:AE110 X109:AA109 AB110 C186 F186:K187 F188:M188">
    <cfRule type="cellIs" dxfId="40" priority="41" stopIfTrue="1" operator="equal">
      <formula>0</formula>
    </cfRule>
  </conditionalFormatting>
  <conditionalFormatting sqref="D4:D6 T26:T30 U26:U28 U62:U64 T32:T36 U32:U34 T38:T42 U38:U40 E4:H5 T44:T48 U44:U46 T50:T54 U50:U52 T56:T60 U56:U58 T62:T66 T68:T72 U68:U70 L19:M19 T14:T18 O16 R17:R19 O19 U14:U16 AD14:AE16 O94:P94 L25:M25 O22 O25 L22:M22 R23:R25 S14:S73 T20:T24 U20:U22 L31:M31 O28 O31 L28:M28 R29:R31 L37:M37 O34 O37 L34:M34 R35:R37 L43:M43 O40 O43 L40:M40 R41:R43 L49:M49 O46 O49 L46:M46 R47:R49 L55:M55 O52 O55 L52:M52 R53:R55 L61:M61 O58 O61 L58:M58 R59:R61 L67:M67 O64 O67 L64:M64 R65:R67 N14:N73 L73:M73 O70 O73 L70:M70 R71:R73 D90:D92 D176:D178 T112:T116 U112:U114 U148:U150 T118:T122 U118:U120 T124:T128 U124:U126 T130:T134 U130:U132 T136:T140 U136:U138 T142:T146 U142:U144 T148:T152 T154:T158 U154:U156 L105:M105 T100:T103 O102:O103 O105 U100:U102 L102:M103 L111:M111 O108 O111 L108:M108 R109:R111 S100:S102 T106:T110 U106:U108 L117:M117 O114 O117 L114:M114 R115:R117 L123:M123 O120 O123 L120:M120 R121:R123 L129:M129 O126 O129 L126:M126 R127:R129 L135:M135 O132 O135 L132:M132 R133:R135 L141:M141 O138 O141 L138:M138 R139:R141 L147:M147 O144 O147 L144:M144 R145:R147 L153:M153 O150 O153 L150:M150 R151:R153 L159:M159 O156 O159 L156:M156 R157:R159 T198:T202 U198:U200 U234:U236 T204:T208 U204:U206 T210:T214 U210:U212 T216:T220 U216:U218 T222:T226 U222:U224 T228:T232 U228:U230 T234:T238 T240:T244 U240:U242 L191:M191 T186:T190 O188 R189:R191 O191 U186:U188 L197:M197 O194 O197 L194:M194 R195:R197 S186:S245 T192:T196 U192:U194 L203:M203 O200 O203 L200:M200 R201:R203 L209:M209 O206 O209 L206:M206 R207:R209 L215:M215 O212 O215 L212:M212 R213:R215 L221:M221 O218 O221 L218:M218 R219:R221 L227:M227 O224 O227 L224:M224 R225:R227 L233:M233 O230 O233 L230:M230 R231:R233 L239:M239 O236 O239 L236:M236 R237:R239 N186:N245 L245:M245 O242 O245 L242:M242 R243:R245 D90:H91 D176:H177 X14:AB14 X17:AA17 AB6:AD6 C14 F14:K14 L16:M16 F15:J16 X16:AB16 X15 AB15 X18 X19:AB19 X20:AA20 X21 AD21:AE21 X24 AD24:AE24 X25:AA26 X28:AA29 X27 X73:AA73 X30 AB30 AD27:AE31 X31:AB31 X32:AA32 X33 AD33:AE33 X34:AA35 X36 AD36:AE36 X37:AA38 X39 AD39:AE39 X40:AA41 X42 AD42:AE42 X43:AA44 X45 AD45:AE45 X46:AA47 X48 AD48:AE48 X49:AA50 X51 AD51:AE51 X52:AA53 X54 AD54:AE54 X55:AA56 X57 AD57:AE57 X58:AA59 X60 AD60:AE60 X61:AA62 X63 AD63:AE63 X64:AA65 X66 AD66:AE66 X67:AA68 X69 AD69:AE69 X70:AA71 X72 AD72:AE72 AB21 X22:AA23 AB24 V14:V73 AB33 AB36 AB39 AB42 AB45 AB48 AB51 AB54 AB57 AB60 AB63 AB66 AB69 AB72 C100 F100:K102 S104:S159 AD101:AE101 X100:AA101 X103 AD107:AE107 X110 AD110:AE110 X109:AA109 AB110 C186 F186:K187 F188:M188">
    <cfRule type="cellIs" dxfId="39" priority="40" stopIfTrue="1" operator="equal">
      <formula>0</formula>
    </cfRule>
  </conditionalFormatting>
  <conditionalFormatting sqref="H100:J102">
    <cfRule type="cellIs" dxfId="38" priority="39" stopIfTrue="1" operator="equal">
      <formula>0</formula>
    </cfRule>
  </conditionalFormatting>
  <conditionalFormatting sqref="H100:J102">
    <cfRule type="cellIs" dxfId="37" priority="38" stopIfTrue="1" operator="equal">
      <formula>0</formula>
    </cfRule>
  </conditionalFormatting>
  <conditionalFormatting sqref="H100:J102">
    <cfRule type="cellIs" dxfId="36" priority="37" stopIfTrue="1" operator="equal">
      <formula>0</formula>
    </cfRule>
  </conditionalFormatting>
  <conditionalFormatting sqref="H100:J102">
    <cfRule type="cellIs" dxfId="35" priority="36" stopIfTrue="1" operator="equal">
      <formula>0</formula>
    </cfRule>
  </conditionalFormatting>
  <conditionalFormatting sqref="H186:J245">
    <cfRule type="cellIs" dxfId="34" priority="35" stopIfTrue="1" operator="equal">
      <formula>0</formula>
    </cfRule>
  </conditionalFormatting>
  <conditionalFormatting sqref="H186:J245">
    <cfRule type="cellIs" dxfId="33" priority="34" stopIfTrue="1" operator="equal">
      <formula>0</formula>
    </cfRule>
  </conditionalFormatting>
  <conditionalFormatting sqref="H186:J245">
    <cfRule type="cellIs" dxfId="32" priority="33" stopIfTrue="1" operator="equal">
      <formula>0</formula>
    </cfRule>
  </conditionalFormatting>
  <conditionalFormatting sqref="H186:J245">
    <cfRule type="cellIs" dxfId="31" priority="32" stopIfTrue="1" operator="equal">
      <formula>0</formula>
    </cfRule>
  </conditionalFormatting>
  <conditionalFormatting sqref="O92 W93 AB92:AD92">
    <cfRule type="cellIs" dxfId="30" priority="31" stopIfTrue="1" operator="equal">
      <formula>0</formula>
    </cfRule>
  </conditionalFormatting>
  <conditionalFormatting sqref="O92">
    <cfRule type="cellIs" dxfId="29" priority="30" stopIfTrue="1" operator="equal">
      <formula>0</formula>
    </cfRule>
  </conditionalFormatting>
  <conditionalFormatting sqref="AB92:AD92">
    <cfRule type="cellIs" dxfId="28" priority="29" stopIfTrue="1" operator="equal">
      <formula>0</formula>
    </cfRule>
  </conditionalFormatting>
  <conditionalFormatting sqref="AB92:AD92">
    <cfRule type="cellIs" dxfId="27" priority="28" stopIfTrue="1" operator="equal">
      <formula>0</formula>
    </cfRule>
  </conditionalFormatting>
  <conditionalFormatting sqref="AB92:AD92">
    <cfRule type="cellIs" dxfId="26" priority="27" stopIfTrue="1" operator="equal">
      <formula>0</formula>
    </cfRule>
  </conditionalFormatting>
  <conditionalFormatting sqref="AB92:AD92">
    <cfRule type="cellIs" dxfId="25" priority="26" stopIfTrue="1" operator="equal">
      <formula>0</formula>
    </cfRule>
  </conditionalFormatting>
  <conditionalFormatting sqref="AB92:AD92">
    <cfRule type="cellIs" dxfId="24" priority="25" stopIfTrue="1" operator="equal">
      <formula>0</formula>
    </cfRule>
  </conditionalFormatting>
  <conditionalFormatting sqref="AB92:AD92">
    <cfRule type="cellIs" dxfId="23" priority="24" stopIfTrue="1" operator="equal">
      <formula>0</formula>
    </cfRule>
  </conditionalFormatting>
  <conditionalFormatting sqref="AB92:AD92">
    <cfRule type="cellIs" dxfId="22" priority="23" stopIfTrue="1" operator="equal">
      <formula>0</formula>
    </cfRule>
  </conditionalFormatting>
  <conditionalFormatting sqref="AB178:AD178">
    <cfRule type="cellIs" dxfId="21" priority="14" stopIfTrue="1" operator="equal">
      <formula>0</formula>
    </cfRule>
  </conditionalFormatting>
  <conditionalFormatting sqref="O178 W179 AB178:AD178">
    <cfRule type="cellIs" dxfId="20" priority="22" stopIfTrue="1" operator="equal">
      <formula>0</formula>
    </cfRule>
  </conditionalFormatting>
  <conditionalFormatting sqref="O178">
    <cfRule type="cellIs" dxfId="19" priority="21" stopIfTrue="1" operator="equal">
      <formula>0</formula>
    </cfRule>
  </conditionalFormatting>
  <conditionalFormatting sqref="AB178:AD178">
    <cfRule type="cellIs" dxfId="18" priority="20" stopIfTrue="1" operator="equal">
      <formula>0</formula>
    </cfRule>
  </conditionalFormatting>
  <conditionalFormatting sqref="AB178:AD178">
    <cfRule type="cellIs" dxfId="17" priority="19" stopIfTrue="1" operator="equal">
      <formula>0</formula>
    </cfRule>
  </conditionalFormatting>
  <conditionalFormatting sqref="AB178:AD178">
    <cfRule type="cellIs" dxfId="16" priority="18" stopIfTrue="1" operator="equal">
      <formula>0</formula>
    </cfRule>
  </conditionalFormatting>
  <conditionalFormatting sqref="AB178:AD178">
    <cfRule type="cellIs" dxfId="15" priority="17" stopIfTrue="1" operator="equal">
      <formula>0</formula>
    </cfRule>
  </conditionalFormatting>
  <conditionalFormatting sqref="AB178:AD178">
    <cfRule type="cellIs" dxfId="14" priority="16" stopIfTrue="1" operator="equal">
      <formula>0</formula>
    </cfRule>
  </conditionalFormatting>
  <conditionalFormatting sqref="AB178:AD178">
    <cfRule type="cellIs" dxfId="13" priority="15" stopIfTrue="1" operator="equal">
      <formula>0</formula>
    </cfRule>
  </conditionalFormatting>
  <conditionalFormatting sqref="D262:D264 O264 T284:T288 U284:U286 U320:U322 T290:T294 U290:U292 T296:T300 U296:U298 E262:H263 T302:T306 U302:U304 T308:T312 U308:U310 T314:T318 U314:U316 T320:T324 T326:T330 U326:U328 L277:M277 T272:T276 O274 R275:R277 O277 U272:U274 L283:M283 O280 O283 R281:R283 S272:S331 T278:T282 U278:U280 L289:M289 O286 O289 R287:R289 L295:M295 O292 O295 R293:R295 L301:M301 O298 O301 R299:R301 L307:M307 O304 O307 R305:R307 L313:M313 O310 O313 R311:R313 L319:M319 O316 O319 R317:R319 L325:M325 O322 O325 R323:R325 N272:N331 L331:M331 O328 O331 R329:R331 W265 AD272:AD273 AD275:AD276 X272:AB272 AB264:AD264 C272 F272:K272 C274 C278 F275:K275 C280 F281:K281 L274:M274 F273:J274 F278:K278 F276:J277 F279:J280 L280:M280 F282:J283 X274:AB275 X273 AB273 X276 AB276 X286:AA287 X285 X288 X277:AB278 AB285:AB288 AD278:AE331 X289:AB290 X279 AB279 X280:AB281 X283:AB284 X282 AB282 V272:V331 X292:AB293 X291 AB291 X295:AB296 X294 AB294 X298:AB299 X297 AB297 X301:AB302 X300 AB300 X304:AB305 X303 AB303 X307:AB308 X306 AB306 X310:AB311 X309 AB309 X313:AB314 X312 AB312 X316:AB317 X315 AB315 X319:AB320 X318 AB318 X322:AB323 X321 AB321 X325:AB326 X324 AB324 X328:AB329 X327 AB327 X331:AB331 X330 AB330 C284 F284:K285 C286 F286:M286 C290 F287:K291 C292 F292:M292 C296 F293:K297 C298 F298:M298 C302 F299:K303 C304 F304:M304 C308 F305:K309 C310 F310:M310 C314 F311:K315 C316 F316:M316 C320 F317:K321 C322 F322:M322 C326 F323:K327 F329:K331 C328 F328:M328">
    <cfRule type="cellIs" dxfId="12" priority="13" stopIfTrue="1" operator="equal">
      <formula>0</formula>
    </cfRule>
  </conditionalFormatting>
  <conditionalFormatting sqref="H272:J331">
    <cfRule type="cellIs" dxfId="11" priority="12" stopIfTrue="1" operator="equal">
      <formula>0</formula>
    </cfRule>
  </conditionalFormatting>
  <conditionalFormatting sqref="H272:J331">
    <cfRule type="cellIs" dxfId="10" priority="11" stopIfTrue="1" operator="equal">
      <formula>0</formula>
    </cfRule>
  </conditionalFormatting>
  <conditionalFormatting sqref="D262:D264 O264 T284:T288 U284:U286 U320:U322 T290:T294 U290:U292 T296:T300 U296:U298 E262:H263 T302:T306 U302:U304 T308:T312 U308:U310 T314:T318 U314:U316 T320:T324 T326:T330 U326:U328 L277:M277 T272:T276 O274 R275:R277 O277 U272:U274 L283:M283 O280 O283 L280:M280 R281:R283 S272:S331 T278:T282 U278:U280 L289:M289 O286 O289 L286:M286 R287:R289 L295:M295 O292 O295 L292:M292 R293:R295 L301:M301 O298 O301 L298:M298 R299:R301 L307:M307 O304 O307 L304:M304 R305:R307 L313:M313 O310 O313 L310:M310 R311:R313 L319:M319 O316 O319 L316:M316 R317:R319 L325:M325 O322 O325 L322:M322 R323:R325 N272:N331 L331:M331 O328 O331 L328:M328 R329:R331 AB274 X272:AA272 C272 F272:K272 L274:M274 F273:J274 X274:AA275 X273 X276 X277:AB277 X278:AA278 X279 AD279:AE279 X282 AD282:AE282 X283:AA284 X286:AA287 X285 X331:AA331 X288 AB288 AD285:AE289 X289:AB289 X290:AA290 X291 AD291:AE291 X292:AA293 X294 AD294:AE294 X295:AA296 X297 AD297:AE297 X298:AA299 X300 AD300:AE300 X301:AA302 X303 AD303:AE303 X304:AA305 X306 AD306:AE306 X307:AA308 X309 AD309:AE309 X310:AA311 X312 AD312:AE312 X313:AA314 X315 AD315:AE315 X316:AA317 X318 AD318:AE318 X319:AA320 X321 AD321:AE321 X322:AA323 X324 AD324:AE324 X325:AA326 X327 AD327:AE327 X328:AA329 X330 AD330:AE330 AB279 X280:AA281 AB282 V272:V331 AB291 AB294 AB297 AB300 AB303 AB306 AB309 AB312 AB315 AB318 AB321 AB324 AB327 AB330">
    <cfRule type="cellIs" dxfId="9" priority="10" stopIfTrue="1" operator="equal">
      <formula>0</formula>
    </cfRule>
  </conditionalFormatting>
  <conditionalFormatting sqref="H272:J331">
    <cfRule type="cellIs" dxfId="8" priority="9" stopIfTrue="1" operator="equal">
      <formula>0</formula>
    </cfRule>
  </conditionalFormatting>
  <conditionalFormatting sqref="H272:J331">
    <cfRule type="cellIs" dxfId="7" priority="8" stopIfTrue="1" operator="equal">
      <formula>0</formula>
    </cfRule>
  </conditionalFormatting>
  <conditionalFormatting sqref="D262:D264 T284:T288 U284:U286 U320:U322 T290:T294 U290:U292 T296:T300 U296:U298 E262:H263 T302:T306 U302:U304 T308:T312 U308:U310 T314:T318 U314:U316 T320:T324 T326:T330 U326:U328 L277:M277 T272:T276 O274 R275:R277 O277 U272:U274 AD272:AE274 L283:M283 O280 O283 L280:M280 R281:R283 S272:S331 T278:T282 U278:U280 L289:M289 O286 O289 L286:M286 R287:R289 L295:M295 O292 O295 L292:M292 R293:R295 L301:M301 O298 O301 L298:M298 R299:R301 L307:M307 O304 O307 L304:M304 R305:R307 L313:M313 O310 O313 L310:M310 R311:R313 L319:M319 O316 O319 L316:M316 R317:R319 L325:M325 O322 O325 L322:M322 R323:R325 N272:N331 L331:M331 O328 O331 L328:M328 R329:R331 X272:AB272 X275:AA275 AB264:AD264 C272 F272:K272 L274:M274 F273:J274 X274:AB274 X273 AB273 X276 X277:AB277 X278:AA278 X279 AD279:AE279 X282 AD282:AE282 X283:AA284 X286:AA287 X285 X331:AA331 X288 AB288 AD285:AE289 X289:AB289 X290:AA290 X291 AD291:AE291 X292:AA293 X294 AD294:AE294 X295:AA296 X297 AD297:AE297 X298:AA299 X300 AD300:AE300 X301:AA302 X303 AD303:AE303 X304:AA305 X306 AD306:AE306 X307:AA308 X309 AD309:AE309 X310:AA311 X312 AD312:AE312 X313:AA314 X315 AD315:AE315 X316:AA317 X318 AD318:AE318 X319:AA320 X321 AD321:AE321 X322:AA323 X324 AD324:AE324 X325:AA326 X327 AD327:AE327 X328:AA329 X330 AD330:AE330 AB279 X280:AA281 AB282 V272:V331 AB291 AB294 AB297 AB300 AB303 AB306 AB309 AB312 AB315 AB318 AB321 AB324 AB327 AB330">
    <cfRule type="cellIs" dxfId="6" priority="7" stopIfTrue="1" operator="equal">
      <formula>0</formula>
    </cfRule>
  </conditionalFormatting>
  <conditionalFormatting sqref="D262:D264 T284:T288 U284:U286 U320:U322 T290:T294 U290:U292 T296:T300 U296:U298 E262:H263 T302:T306 U302:U304 T308:T312 U308:U310 T314:T318 U314:U316 T320:T324 T326:T330 U326:U328 L277:M277 T272:T276 O274 R275:R277 O277 U272:U274 AD272:AE274 L283:M283 O280 O283 L280:M280 R281:R283 S272:S331 T278:T282 U278:U280 L289:M289 O286 O289 L286:M286 R287:R289 L295:M295 O292 O295 L292:M292 R293:R295 L301:M301 O298 O301 L298:M298 R299:R301 L307:M307 O304 O307 L304:M304 R305:R307 L313:M313 O310 O313 L310:M310 R311:R313 L319:M319 O316 O319 L316:M316 R317:R319 L325:M325 O322 O325 L322:M322 R323:R325 N272:N331 L331:M331 O328 O331 L328:M328 R329:R331 X272:AB272 X275:AA275 AB264:AD264 C272 F272:K272 L274:M274 F273:J274 X274:AB274 X273 AB273 X276 X277:AB277 X278:AA278 X279 AD279:AE279 X282 AD282:AE282 X283:AA284 X286:AA287 X285 X331:AA331 X288 AB288 AD285:AE289 X289:AB289 X290:AA290 X291 AD291:AE291 X292:AA293 X294 AD294:AE294 X295:AA296 X297 AD297:AE297 X298:AA299 X300 AD300:AE300 X301:AA302 X303 AD303:AE303 X304:AA305 X306 AD306:AE306 X307:AA308 X309 AD309:AE309 X310:AA311 X312 AD312:AE312 X313:AA314 X315 AD315:AE315 X316:AA317 X318 AD318:AE318 X319:AA320 X321 AD321:AE321 X322:AA323 X324 AD324:AE324 X325:AA326 X327 AD327:AE327 X328:AA329 X330 AD330:AE330 AB279 X280:AA281 AB282 V272:V331 AB291 AB294 AB297 AB300 AB303 AB306 AB309 AB312 AB315 AB318 AB321 AB324 AB327 AB330">
    <cfRule type="cellIs" dxfId="5" priority="6" stopIfTrue="1" operator="equal">
      <formula>0</formula>
    </cfRule>
  </conditionalFormatting>
  <conditionalFormatting sqref="D262:D264 T284:T288 U284:U286 U320:U322 T290:T294 U290:U292 T296:T300 U296:U298 E262:H263 T302:T306 U302:U304 T308:T312 U308:U310 T314:T318 U314:U316 T320:T324 T326:T330 U326:U328 L277:M277 T272:T276 O274 R275:R277 O277 U272:U274 AD272:AE274 L283:M283 O280 O283 L280:M280 R281:R283 S272:S331 T278:T282 U278:U280 L289:M289 O286 O289 L286:M286 R287:R289 L295:M295 O292 O295 L292:M292 R293:R295 L301:M301 O298 O301 L298:M298 R299:R301 L307:M307 O304 O307 L304:M304 R305:R307 L313:M313 O310 O313 L310:M310 R311:R313 L319:M319 O316 O319 L316:M316 R317:R319 L325:M325 O322 O325 L322:M322 R323:R325 N272:N331 L331:M331 O328 O331 L328:M328 R329:R331 X272:AB272 X275:AA275 AB264:AD264 C272 F272:K272 L274:M274 F273:J274 X274:AB274 X273 AB273 X276 X277:AB277 X278:AA278 X279 AD279:AE279 X282 AD282:AE282 X283:AA284 X286:AA287 X285 X331:AA331 X288 AB288 AD285:AE289 X289:AB289 X290:AA290 X291 AD291:AE291 X292:AA293 X294 AD294:AE294 X295:AA296 X297 AD297:AE297 X298:AA299 X300 AD300:AE300 X301:AA302 X303 AD303:AE303 X304:AA305 X306 AD306:AE306 X307:AA308 X309 AD309:AE309 X310:AA311 X312 AD312:AE312 X313:AA314 X315 AD315:AE315 X316:AA317 X318 AD318:AE318 X319:AA320 X321 AD321:AE321 X322:AA323 X324 AD324:AE324 X325:AA326 X327 AD327:AE327 X328:AA329 X330 AD330:AE330 AB279 X280:AA281 AB282 V272:V331 AB291 AB294 AB297 AB300 AB303 AB306 AB309 AB312 AB315 AB318 AB321 AB324 AB327 AB330">
    <cfRule type="cellIs" dxfId="4" priority="5" stopIfTrue="1" operator="equal">
      <formula>0</formula>
    </cfRule>
  </conditionalFormatting>
  <conditionalFormatting sqref="D262:D264 T284:T288 U284:U286 U320:U322 T290:T294 U290:U292 T296:T300 U296:U298 E262:H263 T302:T306 U302:U304 T308:T312 U308:U310 T314:T318 U314:U316 T320:T324 T326:T330 U326:U328 L277:M277 T272:T276 O274 R275:R277 O277 U272:U274 AD272:AE274 L283:M283 O280 O283 L280:M280 R281:R283 S272:S331 T278:T282 U278:U280 L289:M289 O286 O289 L286:M286 R287:R289 L295:M295 O292 O295 L292:M292 R293:R295 L301:M301 O298 O301 L298:M298 R299:R301 L307:M307 O304 O307 L304:M304 R305:R307 L313:M313 O310 O313 L310:M310 R311:R313 L319:M319 O316 O319 L316:M316 R317:R319 L325:M325 O322 O325 L322:M322 R323:R325 N272:N331 L331:M331 O328 O331 L328:M328 R329:R331 X272:AB272 X275:AA275 AB264:AD264 C272 F272:K272 L274:M274 F273:J274 X274:AB274 X273 AB273 X276 X277:AB277 X278:AA278 X279 AD279:AE279 X282 AD282:AE282 X283:AA284 X286:AA287 X285 X331:AA331 X288 AB288 AD285:AE289 X289:AB289 X290:AA290 X291 AD291:AE291 X292:AA293 X294 AD294:AE294 X295:AA296 X297 AD297:AE297 X298:AA299 X300 AD300:AE300 X301:AA302 X303 AD303:AE303 X304:AA305 X306 AD306:AE306 X307:AA308 X309 AD309:AE309 X310:AA311 X312 AD312:AE312 X313:AA314 X315 AD315:AE315 X316:AA317 X318 AD318:AE318 X319:AA320 X321 AD321:AE321 X322:AA323 X324 AD324:AE324 X325:AA326 X327 AD327:AE327 X328:AA329 X330 AD330:AE330 AB279 X280:AA281 AB282 V272:V331 AB291 AB294 AB297 AB300 AB303 AB306 AB309 AB312 AB315 AB318 AB321 AB324 AB327 AB330">
    <cfRule type="cellIs" dxfId="3" priority="4" stopIfTrue="1" operator="equal">
      <formula>0</formula>
    </cfRule>
  </conditionalFormatting>
  <conditionalFormatting sqref="D262:D264 T284:T288 U284:U286 U320:U322 T290:T294 U290:U292 T296:T300 U296:U298 E262:H263 T302:T306 U302:U304 T308:T312 U308:U310 T314:T318 U314:U316 T320:T324 T326:T330 U326:U328 L277:M277 T272:T276 O274 R275:R277 O277 U272:U274 AD272:AE274 L283:M283 O280 O283 L280:M280 R281:R283 S272:S331 T278:T282 U278:U280 L289:M289 O286 O289 L286:M286 R287:R289 L295:M295 O292 O295 L292:M292 R293:R295 L301:M301 O298 O301 L298:M298 R299:R301 L307:M307 O304 O307 L304:M304 R305:R307 L313:M313 O310 O313 L310:M310 R311:R313 L319:M319 O316 O319 L316:M316 R317:R319 L325:M325 O322 O325 L322:M322 R323:R325 N272:N331 L331:M331 O328 O331 L328:M328 R329:R331 X272:AB272 X275:AA275 AB264:AD264 C272 F272:K272 L274:M274 F273:J274 X274:AB274 X273 AB273 X276 X277:AB277 X278:AA278 X279 AD279:AE279 X282 AD282:AE282 X283:AA284 X286:AA287 X285 X331:AA331 X288 AB288 AD285:AE289 X289:AB289 X290:AA290 X291 AD291:AE291 X292:AA293 X294 AD294:AE294 X295:AA296 X297 AD297:AE297 X298:AA299 X300 AD300:AE300 X301:AA302 X303 AD303:AE303 X304:AA305 X306 AD306:AE306 X307:AA308 X309 AD309:AE309 X310:AA311 X312 AD312:AE312 X313:AA314 X315 AD315:AE315 X316:AA317 X318 AD318:AE318 X319:AA320 X321 AD321:AE321 X322:AA323 X324 AD324:AE324 X325:AA326 X327 AD327:AE327 X328:AA329 X330 AD330:AE330 AB279 X280:AA281 AB282 V272:V331 AB291 AB294 AB297 AB300 AB303 AB306 AB309 AB312 AB315 AB318 AB321 AB324 AB327 AB330">
    <cfRule type="cellIs" dxfId="2" priority="3" stopIfTrue="1" operator="equal">
      <formula>0</formula>
    </cfRule>
  </conditionalFormatting>
  <conditionalFormatting sqref="D262:D264 T284:T288 U284:U286 U320:U322 T290:T294 U290:U292 T296:T300 U296:U298 E262:H263 T302:T306 U302:U304 T308:T312 U308:U310 T314:T318 U314:U316 T320:T324 T326:T330 U326:U328 L277:M277 T272:T276 O274 R275:R277 O277 U272:U274 AD272:AE274 L283:M283 O280 O283 L280:M280 R281:R283 S272:S331 T278:T282 U278:U280 L289:M289 O286 O289 L286:M286 R287:R289 L295:M295 O292 O295 L292:M292 R293:R295 L301:M301 O298 O301 L298:M298 R299:R301 L307:M307 O304 O307 L304:M304 R305:R307 L313:M313 O310 O313 L310:M310 R311:R313 L319:M319 O316 O319 L316:M316 R317:R319 L325:M325 O322 O325 L322:M322 R323:R325 N272:N331 L331:M331 O328 O331 L328:M328 R329:R331 X272:AB272 X275:AA275 AB264:AD264 C272 F272:K272 L274:M274 F273:J274 X274:AB274 X273 AB273 X276 X277:AB277 X278:AA278 X279 AD279:AE279 X282 AD282:AE282 X283:AA284 X286:AA287 X285 X331:AA331 X288 AB288 AD285:AE289 X289:AB289 X290:AA290 X291 AD291:AE291 X292:AA293 X294 AD294:AE294 X295:AA296 X297 AD297:AE297 X298:AA299 X300 AD300:AE300 X301:AA302 X303 AD303:AE303 X304:AA305 X306 AD306:AE306 X307:AA308 X309 AD309:AE309 X310:AA311 X312 AD312:AE312 X313:AA314 X315 AD315:AE315 X316:AA317 X318 AD318:AE318 X319:AA320 X321 AD321:AE321 X322:AA323 X324 AD324:AE324 X325:AA326 X327 AD327:AE327 X328:AA329 X330 AD330:AE330 AB279 X280:AA281 AB282 V272:V331 AB291 AB294 AB297 AB300 AB303 AB306 AB309 AB312 AB315 AB318 AB321 AB324 AB327 AB330">
    <cfRule type="cellIs" dxfId="1" priority="2" stopIfTrue="1" operator="equal">
      <formula>0</formula>
    </cfRule>
  </conditionalFormatting>
  <conditionalFormatting sqref="D262:D264 T284:T288 U284:U286 U320:U322 T290:T294 U290:U292 T296:T300 U296:U298 E262:H263 T302:T306 U302:U304 T308:T312 U308:U310 T314:T318 U314:U316 T320:T324 T326:T330 U326:U328 L277:M277 T272:T276 O274 R275:R277 O277 U272:U274 AD272:AE274 L283:M283 O280 O283 L280:M280 R281:R283 S272:S331 T278:T282 U278:U280 L289:M289 O286 O289 L286:M286 R287:R289 L295:M295 O292 O295 L292:M292 R293:R295 L301:M301 O298 O301 L298:M298 R299:R301 L307:M307 O304 O307 L304:M304 R305:R307 L313:M313 O310 O313 L310:M310 R311:R313 L319:M319 O316 O319 L316:M316 R317:R319 L325:M325 O322 O325 L322:M322 R323:R325 N272:N331 L331:M331 O328 O331 L328:M328 R329:R331 X272:AB272 X275:AA275 AB264:AD264 C272 F272:K272 L274:M274 F273:J274 X274:AB274 X273 AB273 X276 X277:AB277 X278:AA278 X279 AD279:AE279 X282 AD282:AE282 X283:AA284 X286:AA287 X285 X331:AA331 X288 AB288 AD285:AE289 X289:AB289 X290:AA290 X291 AD291:AE291 X292:AA293 X294 AD294:AE294 X295:AA296 X297 AD297:AE297 X298:AA299 X300 AD300:AE300 X301:AA302 X303 AD303:AE303 X304:AA305 X306 AD306:AE306 X307:AA308 X309 AD309:AE309 X310:AA311 X312 AD312:AE312 X313:AA314 X315 AD315:AE315 X316:AA317 X318 AD318:AE318 X319:AA320 X321 AD321:AE321 X322:AA323 X324 AD324:AE324 X325:AA326 X327 AD327:AE327 X328:AA329 X330 AD330:AE330 AB279 X280:AA281 AB282 V272:V331 AB291 AB294 AB297 AB300 AB303 AB306 AB309 AB312 AB315 AB318 AB321 AB324 AB327 AB330">
    <cfRule type="cellIs" dxfId="0" priority="1" stopIfTrue="1" operator="equal">
      <formula>0</formula>
    </cfRule>
  </conditionalFormatting>
  <pageMargins left="0" right="0" top="0" bottom="0" header="0" footer="0"/>
  <pageSetup paperSize="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G152"/>
  <sheetViews>
    <sheetView showZeros="0" view="pageBreakPreview" zoomScaleNormal="100" zoomScaleSheetLayoutView="100" workbookViewId="0">
      <selection activeCell="K7" sqref="K7:Q7"/>
    </sheetView>
  </sheetViews>
  <sheetFormatPr defaultColWidth="9" defaultRowHeight="14.4"/>
  <cols>
    <col min="1" max="1" width="3.77734375" style="1" customWidth="1"/>
    <col min="2" max="7" width="4.6640625" style="1" customWidth="1"/>
    <col min="8" max="10" width="2.6640625" style="1" customWidth="1"/>
    <col min="11" max="11" width="3.6640625" style="1" customWidth="1"/>
    <col min="12" max="21" width="2.6640625" style="1" customWidth="1"/>
    <col min="22" max="23" width="1.44140625" style="1" customWidth="1"/>
    <col min="24" max="25" width="2.6640625" style="1" customWidth="1"/>
    <col min="26" max="26" width="1.6640625" style="1" customWidth="1"/>
    <col min="27" max="33" width="2.6640625" style="1" customWidth="1"/>
    <col min="34" max="34" width="2.109375" style="1" customWidth="1"/>
    <col min="35" max="35" width="2.88671875" style="1" customWidth="1"/>
    <col min="36" max="16384" width="9" style="1"/>
  </cols>
  <sheetData>
    <row r="1" spans="1:33" ht="14.25" customHeight="1">
      <c r="A1" s="22"/>
      <c r="B1" s="473" t="s">
        <v>23</v>
      </c>
      <c r="C1" s="474"/>
      <c r="D1" s="474"/>
      <c r="E1" s="474"/>
      <c r="F1" s="475"/>
      <c r="G1" s="22"/>
      <c r="H1" s="22"/>
      <c r="I1" s="21"/>
      <c r="U1" s="18"/>
      <c r="V1" s="18"/>
      <c r="W1" s="18"/>
      <c r="X1" s="18"/>
      <c r="Y1" s="18"/>
      <c r="Z1" s="18"/>
      <c r="AA1" s="18"/>
      <c r="AB1" s="18"/>
      <c r="AC1" s="18"/>
      <c r="AD1" s="18"/>
      <c r="AE1" s="18"/>
    </row>
    <row r="2" spans="1:33" ht="13.5" customHeight="1">
      <c r="A2" s="22"/>
      <c r="B2" s="476"/>
      <c r="C2" s="477"/>
      <c r="D2" s="477"/>
      <c r="E2" s="477"/>
      <c r="F2" s="478"/>
      <c r="G2" s="22"/>
      <c r="H2" s="22"/>
      <c r="I2" s="21"/>
      <c r="T2" s="479" t="s">
        <v>22</v>
      </c>
      <c r="U2" s="480"/>
      <c r="V2" s="480"/>
      <c r="W2" s="481"/>
      <c r="X2" s="485"/>
      <c r="Y2" s="485"/>
      <c r="Z2" s="485"/>
      <c r="AA2" s="485"/>
      <c r="AB2" s="485"/>
      <c r="AC2" s="485"/>
      <c r="AD2" s="485"/>
      <c r="AE2" s="485"/>
      <c r="AF2" s="485"/>
      <c r="AG2" s="485"/>
    </row>
    <row r="3" spans="1:33" ht="13.5" customHeight="1">
      <c r="T3" s="482"/>
      <c r="U3" s="483"/>
      <c r="V3" s="483"/>
      <c r="W3" s="484"/>
      <c r="X3" s="485"/>
      <c r="Y3" s="485"/>
      <c r="Z3" s="485"/>
      <c r="AA3" s="485"/>
      <c r="AB3" s="485"/>
      <c r="AC3" s="485"/>
      <c r="AD3" s="485"/>
      <c r="AE3" s="485"/>
      <c r="AF3" s="485"/>
      <c r="AG3" s="485"/>
    </row>
    <row r="4" spans="1:33" ht="17.25" customHeight="1">
      <c r="A4" s="15"/>
      <c r="O4" s="18"/>
      <c r="P4" s="18"/>
      <c r="Q4" s="18"/>
      <c r="R4" s="18"/>
      <c r="S4" s="18"/>
      <c r="T4" s="18"/>
      <c r="U4" s="486" t="s">
        <v>21</v>
      </c>
      <c r="V4" s="486"/>
      <c r="W4" s="486"/>
      <c r="X4" s="486"/>
      <c r="Y4" s="487" t="str">
        <f>IF(作業員の選択!$G$20="","令和  年  月  日",作業員の選択!$G$20)</f>
        <v>令和  年  月  日</v>
      </c>
      <c r="Z4" s="487"/>
      <c r="AA4" s="487"/>
      <c r="AB4" s="487"/>
      <c r="AC4" s="487"/>
      <c r="AD4" s="487"/>
      <c r="AE4" s="487"/>
      <c r="AF4" s="487"/>
      <c r="AG4" s="487"/>
    </row>
    <row r="5" spans="1:33" ht="17.25" customHeight="1">
      <c r="A5" s="15"/>
      <c r="B5" s="15"/>
      <c r="C5" s="15"/>
      <c r="D5" s="15"/>
      <c r="E5" s="14"/>
      <c r="F5" s="14"/>
      <c r="G5" s="488" t="s">
        <v>20</v>
      </c>
      <c r="H5" s="488"/>
      <c r="I5" s="488"/>
      <c r="J5" s="488"/>
      <c r="K5" s="488"/>
      <c r="L5" s="488"/>
      <c r="M5" s="488"/>
      <c r="N5" s="488"/>
      <c r="O5" s="488"/>
      <c r="P5" s="488"/>
      <c r="Q5" s="488"/>
      <c r="R5" s="488"/>
      <c r="S5" s="488"/>
      <c r="T5" s="488"/>
      <c r="U5" s="488"/>
      <c r="V5" s="488"/>
      <c r="W5" s="18"/>
      <c r="X5" s="18"/>
      <c r="Y5" s="19"/>
      <c r="Z5" s="19"/>
      <c r="AA5" s="19"/>
      <c r="AB5" s="20"/>
      <c r="AC5" s="19"/>
      <c r="AD5" s="20"/>
      <c r="AE5" s="19"/>
      <c r="AF5" s="20"/>
      <c r="AG5" s="19"/>
    </row>
    <row r="6" spans="1:33" ht="17.25" customHeight="1">
      <c r="A6" s="15"/>
      <c r="B6" s="15"/>
      <c r="C6" s="15"/>
      <c r="D6" s="15"/>
      <c r="E6" s="14"/>
      <c r="F6" s="14"/>
      <c r="G6" s="488"/>
      <c r="H6" s="488"/>
      <c r="I6" s="488"/>
      <c r="J6" s="488"/>
      <c r="K6" s="488"/>
      <c r="L6" s="488"/>
      <c r="M6" s="488"/>
      <c r="N6" s="488"/>
      <c r="O6" s="488"/>
      <c r="P6" s="488"/>
      <c r="Q6" s="488"/>
      <c r="R6" s="488"/>
      <c r="S6" s="488"/>
      <c r="T6" s="488"/>
      <c r="U6" s="488"/>
      <c r="V6" s="488"/>
      <c r="W6" s="18"/>
      <c r="X6" s="18"/>
      <c r="Y6" s="15"/>
      <c r="Z6" s="15"/>
      <c r="AA6" s="15"/>
    </row>
    <row r="7" spans="1:33" ht="21" customHeight="1">
      <c r="A7" s="4"/>
      <c r="B7" s="4"/>
      <c r="C7" s="4"/>
      <c r="D7" s="3"/>
      <c r="E7" s="3"/>
      <c r="F7" s="3"/>
      <c r="G7" s="3"/>
      <c r="H7" s="3"/>
      <c r="I7" s="3"/>
      <c r="J7" s="17" t="s">
        <v>19</v>
      </c>
      <c r="K7" s="489">
        <f ca="1">IF(作業員の選択!$G$17="",TODAY(),作業員の選択!$G$17)</f>
        <v>45056</v>
      </c>
      <c r="L7" s="489"/>
      <c r="M7" s="489"/>
      <c r="N7" s="489"/>
      <c r="O7" s="489"/>
      <c r="P7" s="489"/>
      <c r="Q7" s="489"/>
      <c r="R7" s="490" t="s">
        <v>18</v>
      </c>
      <c r="S7" s="490"/>
      <c r="T7" s="490"/>
      <c r="U7" s="490"/>
      <c r="V7" s="16"/>
      <c r="W7" s="16"/>
      <c r="X7" s="15"/>
      <c r="Y7" s="15"/>
      <c r="Z7" s="15"/>
      <c r="AA7" s="15"/>
    </row>
    <row r="8" spans="1:33" ht="16.2">
      <c r="F8" s="14"/>
      <c r="G8" s="14"/>
      <c r="H8" s="14"/>
      <c r="I8" s="14"/>
      <c r="J8" s="14"/>
      <c r="K8" s="14"/>
      <c r="Q8" s="15"/>
      <c r="R8" s="16"/>
      <c r="S8" s="15"/>
      <c r="T8" s="16"/>
      <c r="U8" s="15"/>
      <c r="V8" s="16"/>
      <c r="W8" s="16"/>
      <c r="X8" s="15"/>
      <c r="Y8" s="15"/>
      <c r="Z8" s="15"/>
      <c r="AA8" s="15"/>
    </row>
    <row r="9" spans="1:33" ht="20.25" customHeight="1">
      <c r="A9" s="491" t="s">
        <v>17</v>
      </c>
      <c r="B9" s="491"/>
      <c r="C9" s="491"/>
      <c r="D9" s="492" t="str">
        <f>作業員の選択!$G$12</f>
        <v>越路中学校電気設備工事</v>
      </c>
      <c r="E9" s="492"/>
      <c r="F9" s="492"/>
      <c r="G9" s="492"/>
      <c r="H9" s="492"/>
      <c r="I9" s="492"/>
      <c r="J9" s="492"/>
      <c r="L9" s="493" t="s">
        <v>16</v>
      </c>
      <c r="M9" s="494"/>
      <c r="N9" s="494"/>
      <c r="O9" s="495" t="str">
        <f>作業員の選択!$G$23</f>
        <v>大手ゼネコン株式会社</v>
      </c>
      <c r="P9" s="495"/>
      <c r="Q9" s="495"/>
      <c r="R9" s="495"/>
      <c r="S9" s="495"/>
      <c r="T9" s="495"/>
      <c r="U9" s="10"/>
      <c r="V9" s="13" t="s">
        <v>15</v>
      </c>
      <c r="W9" s="497" t="str">
        <f>作業員の選択!$E$26</f>
        <v>二</v>
      </c>
      <c r="X9" s="497"/>
      <c r="Y9" s="12" t="s">
        <v>14</v>
      </c>
      <c r="Z9" s="11" t="s">
        <v>13</v>
      </c>
      <c r="AA9" s="495" t="str">
        <f>作業員の選択!$G$26</f>
        <v>シライ電設株式会社</v>
      </c>
      <c r="AB9" s="495"/>
      <c r="AC9" s="495"/>
      <c r="AD9" s="495"/>
      <c r="AE9" s="495"/>
      <c r="AF9" s="495"/>
      <c r="AG9" s="10"/>
    </row>
    <row r="10" spans="1:33" ht="18" customHeight="1">
      <c r="A10" s="491" t="s">
        <v>12</v>
      </c>
      <c r="B10" s="491"/>
      <c r="C10" s="491"/>
      <c r="D10" s="492" t="str">
        <f>作業員の選択!$G$15</f>
        <v>白井　太郎</v>
      </c>
      <c r="E10" s="492"/>
      <c r="F10" s="492"/>
      <c r="G10" s="492"/>
      <c r="H10" s="492"/>
      <c r="I10" s="492"/>
      <c r="J10" s="33" t="s">
        <v>11</v>
      </c>
      <c r="L10" s="494"/>
      <c r="M10" s="494"/>
      <c r="N10" s="494"/>
      <c r="O10" s="496"/>
      <c r="P10" s="496"/>
      <c r="Q10" s="496"/>
      <c r="R10" s="496"/>
      <c r="S10" s="496"/>
      <c r="T10" s="496"/>
      <c r="U10" s="9" t="s">
        <v>9</v>
      </c>
      <c r="V10" s="498" t="s">
        <v>10</v>
      </c>
      <c r="W10" s="498"/>
      <c r="X10" s="498"/>
      <c r="Y10" s="498"/>
      <c r="Z10" s="498"/>
      <c r="AA10" s="496"/>
      <c r="AB10" s="496"/>
      <c r="AC10" s="496"/>
      <c r="AD10" s="496"/>
      <c r="AE10" s="496"/>
      <c r="AF10" s="496"/>
      <c r="AG10" s="9" t="s">
        <v>9</v>
      </c>
    </row>
    <row r="11" spans="1:33" ht="13.5" customHeight="1">
      <c r="K11" s="8"/>
      <c r="L11" s="7"/>
      <c r="M11" s="6"/>
      <c r="N11" s="6"/>
      <c r="O11" s="6"/>
      <c r="P11" s="6"/>
      <c r="Q11" s="6"/>
      <c r="R11" s="6"/>
      <c r="S11" s="6"/>
      <c r="T11" s="6"/>
      <c r="U11" s="6"/>
      <c r="V11" s="6"/>
      <c r="W11" s="6"/>
      <c r="X11" s="6"/>
      <c r="Y11" s="6"/>
      <c r="Z11" s="6"/>
      <c r="AA11" s="6"/>
      <c r="AB11" s="6"/>
      <c r="AC11" s="6"/>
      <c r="AD11" s="6"/>
    </row>
    <row r="12" spans="1:33">
      <c r="O12" s="5"/>
      <c r="P12" s="5"/>
      <c r="Q12" s="5"/>
      <c r="R12" s="5"/>
      <c r="S12" s="5"/>
      <c r="T12" s="5"/>
      <c r="U12" s="5"/>
      <c r="V12" s="5"/>
      <c r="W12" s="5"/>
      <c r="X12" s="5"/>
      <c r="Y12" s="5"/>
      <c r="Z12" s="5"/>
      <c r="AA12" s="5"/>
      <c r="AB12" s="5"/>
      <c r="AC12" s="5"/>
      <c r="AD12" s="5"/>
      <c r="AE12" s="5"/>
      <c r="AF12" s="5"/>
      <c r="AG12" s="5"/>
    </row>
    <row r="13" spans="1:33" ht="15.9" customHeight="1">
      <c r="B13" s="454" t="s">
        <v>8</v>
      </c>
      <c r="C13" s="457" t="s">
        <v>7</v>
      </c>
      <c r="D13" s="458"/>
      <c r="E13" s="458"/>
      <c r="F13" s="458"/>
      <c r="G13" s="459"/>
      <c r="H13" s="460" t="s">
        <v>6</v>
      </c>
      <c r="I13" s="461"/>
      <c r="J13" s="461"/>
      <c r="K13" s="461"/>
      <c r="L13" s="461"/>
      <c r="M13" s="461"/>
      <c r="N13" s="461"/>
      <c r="O13" s="461"/>
      <c r="P13" s="461"/>
      <c r="Q13" s="461"/>
      <c r="R13" s="461"/>
      <c r="S13" s="461"/>
      <c r="T13" s="461"/>
      <c r="U13" s="461"/>
      <c r="V13" s="461"/>
      <c r="W13" s="461"/>
      <c r="X13" s="461"/>
      <c r="Y13" s="461"/>
      <c r="Z13" s="461"/>
      <c r="AA13" s="461"/>
      <c r="AB13" s="461"/>
      <c r="AC13" s="461"/>
      <c r="AD13" s="461"/>
      <c r="AE13" s="461"/>
      <c r="AF13" s="461"/>
      <c r="AG13" s="462"/>
    </row>
    <row r="14" spans="1:33" ht="14.25" customHeight="1">
      <c r="B14" s="455"/>
      <c r="C14" s="466" t="s">
        <v>5</v>
      </c>
      <c r="D14" s="467"/>
      <c r="E14" s="467"/>
      <c r="F14" s="467"/>
      <c r="G14" s="468"/>
      <c r="H14" s="463"/>
      <c r="I14" s="464"/>
      <c r="J14" s="464"/>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5"/>
    </row>
    <row r="15" spans="1:33" ht="14.1" customHeight="1">
      <c r="B15" s="455"/>
      <c r="C15" s="469"/>
      <c r="D15" s="470"/>
      <c r="E15" s="470"/>
      <c r="F15" s="470"/>
      <c r="G15" s="471"/>
      <c r="H15" s="460" t="s">
        <v>4</v>
      </c>
      <c r="I15" s="461"/>
      <c r="J15" s="461"/>
      <c r="K15" s="461"/>
      <c r="L15" s="461"/>
      <c r="M15" s="461"/>
      <c r="N15" s="461"/>
      <c r="O15" s="462"/>
      <c r="P15" s="460" t="s">
        <v>3</v>
      </c>
      <c r="Q15" s="461"/>
      <c r="R15" s="461"/>
      <c r="S15" s="461"/>
      <c r="T15" s="461"/>
      <c r="U15" s="461"/>
      <c r="V15" s="461"/>
      <c r="W15" s="461"/>
      <c r="X15" s="462"/>
      <c r="Y15" s="460" t="s">
        <v>2</v>
      </c>
      <c r="Z15" s="461"/>
      <c r="AA15" s="461"/>
      <c r="AB15" s="461"/>
      <c r="AC15" s="461"/>
      <c r="AD15" s="461"/>
      <c r="AE15" s="461"/>
      <c r="AF15" s="461"/>
      <c r="AG15" s="462"/>
    </row>
    <row r="16" spans="1:33" ht="14.1" customHeight="1">
      <c r="B16" s="456"/>
      <c r="C16" s="463"/>
      <c r="D16" s="464"/>
      <c r="E16" s="464"/>
      <c r="F16" s="464"/>
      <c r="G16" s="465"/>
      <c r="H16" s="463"/>
      <c r="I16" s="464"/>
      <c r="J16" s="464"/>
      <c r="K16" s="464"/>
      <c r="L16" s="464"/>
      <c r="M16" s="464"/>
      <c r="N16" s="464"/>
      <c r="O16" s="465"/>
      <c r="P16" s="463"/>
      <c r="Q16" s="464"/>
      <c r="R16" s="464"/>
      <c r="S16" s="464"/>
      <c r="T16" s="464"/>
      <c r="U16" s="464"/>
      <c r="V16" s="464"/>
      <c r="W16" s="464"/>
      <c r="X16" s="465"/>
      <c r="Y16" s="463"/>
      <c r="Z16" s="464"/>
      <c r="AA16" s="464"/>
      <c r="AB16" s="464"/>
      <c r="AC16" s="464"/>
      <c r="AD16" s="464"/>
      <c r="AE16" s="464"/>
      <c r="AF16" s="464"/>
      <c r="AG16" s="465"/>
    </row>
    <row r="17" spans="2:33" ht="15.9" customHeight="1">
      <c r="B17" s="499">
        <v>1</v>
      </c>
      <c r="C17" s="505" t="str">
        <f>IF(作業員の選択!$C$11="","",VLOOKUP(作業員の選択!$C$11,基本データ!$A$11:$AN$50,2,FALSE))</f>
        <v>しろい　いちろう</v>
      </c>
      <c r="D17" s="506"/>
      <c r="E17" s="506"/>
      <c r="F17" s="506"/>
      <c r="G17" s="506"/>
      <c r="H17" s="509" t="str">
        <f>IF(作業員の選択!$C$11="","",VLOOKUP(作業員の選択!$C$11,基本データ!$A$11:$AN$50,35,FALSE))</f>
        <v>健康保険組合</v>
      </c>
      <c r="I17" s="509"/>
      <c r="J17" s="509"/>
      <c r="K17" s="509"/>
      <c r="L17" s="509"/>
      <c r="M17" s="509"/>
      <c r="N17" s="509"/>
      <c r="O17" s="509"/>
      <c r="P17" s="438" t="str">
        <f>IF(作業員の選択!$C$11="","",VLOOKUP(作業員の選択!$C$11,基本データ!$A$11:$AN$50,37,FALSE))</f>
        <v>厚生年金</v>
      </c>
      <c r="Q17" s="438"/>
      <c r="R17" s="438"/>
      <c r="S17" s="438"/>
      <c r="T17" s="438"/>
      <c r="U17" s="438"/>
      <c r="V17" s="438"/>
      <c r="W17" s="438"/>
      <c r="X17" s="438"/>
      <c r="Y17" s="438" t="str">
        <f>IF(作業員の選択!$C$11="","",VLOOKUP(作業員の選択!$C$11,基本データ!$A$11:$AN$50,39,FALSE))</f>
        <v>適用除外</v>
      </c>
      <c r="Z17" s="438"/>
      <c r="AA17" s="438"/>
      <c r="AB17" s="438"/>
      <c r="AC17" s="438"/>
      <c r="AD17" s="438"/>
      <c r="AE17" s="438"/>
      <c r="AF17" s="438"/>
      <c r="AG17" s="438"/>
    </row>
    <row r="18" spans="2:33" ht="27.9" customHeight="1">
      <c r="B18" s="500"/>
      <c r="C18" s="501" t="str">
        <f>IF(作業員の選択!$C$11="","",VLOOKUP(作業員の選択!$C$11,基本データ!$A$11:$AN$50,1,FALSE))</f>
        <v>白井　一郎</v>
      </c>
      <c r="D18" s="502"/>
      <c r="E18" s="502"/>
      <c r="F18" s="502"/>
      <c r="G18" s="503"/>
      <c r="H18" s="445">
        <f>IF(作業員の選択!$C$11="","",VLOOKUP(作業員の選択!$C$11,基本データ!$A$11:$AN$50,36,FALSE))</f>
        <v>1</v>
      </c>
      <c r="I18" s="445"/>
      <c r="J18" s="445"/>
      <c r="K18" s="445"/>
      <c r="L18" s="445"/>
      <c r="M18" s="445"/>
      <c r="N18" s="445"/>
      <c r="O18" s="445"/>
      <c r="P18" s="508" t="s">
        <v>373</v>
      </c>
      <c r="Q18" s="445"/>
      <c r="R18" s="445"/>
      <c r="S18" s="445"/>
      <c r="T18" s="445"/>
      <c r="U18" s="445"/>
      <c r="V18" s="445"/>
      <c r="W18" s="445"/>
      <c r="X18" s="445"/>
      <c r="Y18" s="445" t="str">
        <f>IF(作業員の選択!$C$11="","",IF(Y17="適用除外","－",VLOOKUP(作業員の選択!$C$11,基本データ!$A$11:$AR$60,40,FALSE)))</f>
        <v>－</v>
      </c>
      <c r="Z18" s="445"/>
      <c r="AA18" s="445"/>
      <c r="AB18" s="445"/>
      <c r="AC18" s="445"/>
      <c r="AD18" s="445"/>
      <c r="AE18" s="445"/>
      <c r="AF18" s="445"/>
      <c r="AG18" s="445"/>
    </row>
    <row r="19" spans="2:33" ht="15.9" customHeight="1">
      <c r="B19" s="499">
        <v>2</v>
      </c>
      <c r="C19" s="505" t="str">
        <f>IF(作業員の選択!$C$12="","",VLOOKUP(作業員の選択!$C$12,基本データ!$A$11:$AN$50,2,FALSE))</f>
        <v>しらい　じろう</v>
      </c>
      <c r="D19" s="506"/>
      <c r="E19" s="506"/>
      <c r="F19" s="506"/>
      <c r="G19" s="507"/>
      <c r="H19" s="438" t="str">
        <f>IF(作業員の選択!$C$12="","",VLOOKUP(作業員の選択!$C$12,基本データ!$A$11:$AN$50,35,FALSE))</f>
        <v>健康保険組合</v>
      </c>
      <c r="I19" s="438"/>
      <c r="J19" s="438"/>
      <c r="K19" s="438"/>
      <c r="L19" s="438"/>
      <c r="M19" s="438"/>
      <c r="N19" s="438"/>
      <c r="O19" s="438"/>
      <c r="P19" s="438" t="str">
        <f>IF(作業員の選択!$C$12="","",VLOOKUP(作業員の選択!$C$12,基本データ!$A$11:$AN$50,37,FALSE))</f>
        <v>厚生年金</v>
      </c>
      <c r="Q19" s="438"/>
      <c r="R19" s="438"/>
      <c r="S19" s="438"/>
      <c r="T19" s="438"/>
      <c r="U19" s="438"/>
      <c r="V19" s="438"/>
      <c r="W19" s="438"/>
      <c r="X19" s="438"/>
      <c r="Y19" s="438" t="str">
        <f>IF(作業員の選択!$C$12="","",VLOOKUP(作業員の選択!$C$12,基本データ!$A$11:$AN$50,39,FALSE))</f>
        <v>　　</v>
      </c>
      <c r="Z19" s="438"/>
      <c r="AA19" s="438"/>
      <c r="AB19" s="438"/>
      <c r="AC19" s="438"/>
      <c r="AD19" s="438"/>
      <c r="AE19" s="438"/>
      <c r="AF19" s="438"/>
      <c r="AG19" s="438"/>
    </row>
    <row r="20" spans="2:33" ht="27.9" customHeight="1">
      <c r="B20" s="500"/>
      <c r="C20" s="501" t="str">
        <f>IF(作業員の選択!$C$12="","",VLOOKUP(作業員の選択!$C$12,基本データ!$A$11:$AN$50,1,FALSE))</f>
        <v>白井　次郎</v>
      </c>
      <c r="D20" s="502"/>
      <c r="E20" s="502"/>
      <c r="F20" s="502"/>
      <c r="G20" s="503"/>
      <c r="H20" s="445">
        <f>IF(作業員の選択!$C$12="","",VLOOKUP(作業員の選択!$C$12,基本データ!$A$11:$AN$50,36,FALSE))</f>
        <v>2</v>
      </c>
      <c r="I20" s="445"/>
      <c r="J20" s="445"/>
      <c r="K20" s="445"/>
      <c r="L20" s="445"/>
      <c r="M20" s="445"/>
      <c r="N20" s="445"/>
      <c r="O20" s="445"/>
      <c r="P20" s="445" t="s">
        <v>372</v>
      </c>
      <c r="Q20" s="445"/>
      <c r="R20" s="445"/>
      <c r="S20" s="445"/>
      <c r="T20" s="445"/>
      <c r="U20" s="445"/>
      <c r="V20" s="445"/>
      <c r="W20" s="445"/>
      <c r="X20" s="445"/>
      <c r="Y20" s="445" t="str">
        <f>IF(作業員の選択!$C$12="","",IF(Y19="適用除外","－",VLOOKUP(作業員の選択!$C$12,基本データ!$A$11:$AR$60,40,FALSE)))</f>
        <v>0002</v>
      </c>
      <c r="Z20" s="445"/>
      <c r="AA20" s="445"/>
      <c r="AB20" s="445"/>
      <c r="AC20" s="445"/>
      <c r="AD20" s="445"/>
      <c r="AE20" s="445"/>
      <c r="AF20" s="445"/>
      <c r="AG20" s="445"/>
    </row>
    <row r="21" spans="2:33" ht="15.9" customHeight="1">
      <c r="B21" s="499">
        <v>3</v>
      </c>
      <c r="C21" s="505" t="str">
        <f>IF(作業員の選択!$C$13="","",VLOOKUP(作業員の選択!$C$13,基本データ!$A$11:$AN$50,2,FALSE))</f>
        <v>しらい　さぶろう</v>
      </c>
      <c r="D21" s="506"/>
      <c r="E21" s="506"/>
      <c r="F21" s="506"/>
      <c r="G21" s="507"/>
      <c r="H21" s="438" t="str">
        <f>IF(作業員の選択!$C$13="","",VLOOKUP(作業員の選択!$C$13,基本データ!$A$11:$AN$50,35,FALSE))</f>
        <v>健康保険組合</v>
      </c>
      <c r="I21" s="438"/>
      <c r="J21" s="438"/>
      <c r="K21" s="438"/>
      <c r="L21" s="438"/>
      <c r="M21" s="438"/>
      <c r="N21" s="438"/>
      <c r="O21" s="438"/>
      <c r="P21" s="438" t="str">
        <f>IF(作業員の選択!$C$13="","",VLOOKUP(作業員の選択!$C$13,基本データ!$A$11:$AN$50,37,FALSE))</f>
        <v>厚生年金</v>
      </c>
      <c r="Q21" s="438"/>
      <c r="R21" s="438"/>
      <c r="S21" s="438"/>
      <c r="T21" s="438"/>
      <c r="U21" s="438"/>
      <c r="V21" s="438"/>
      <c r="W21" s="438"/>
      <c r="X21" s="438"/>
      <c r="Y21" s="438" t="str">
        <f>IF(作業員の選択!$C$13="","",VLOOKUP(作業員の選択!$C$13,基本データ!$A$11:$AN$50,39,FALSE))</f>
        <v>　　</v>
      </c>
      <c r="Z21" s="438"/>
      <c r="AA21" s="438"/>
      <c r="AB21" s="438"/>
      <c r="AC21" s="438"/>
      <c r="AD21" s="438"/>
      <c r="AE21" s="438"/>
      <c r="AF21" s="438"/>
      <c r="AG21" s="438"/>
    </row>
    <row r="22" spans="2:33" ht="27.9" customHeight="1">
      <c r="B22" s="500"/>
      <c r="C22" s="501" t="str">
        <f>IF(作業員の選択!$C$13="","",VLOOKUP(作業員の選択!$C$13,基本データ!$A$11:$AN$50,1,FALSE))</f>
        <v>白井　三郎</v>
      </c>
      <c r="D22" s="502"/>
      <c r="E22" s="502"/>
      <c r="F22" s="502"/>
      <c r="G22" s="503"/>
      <c r="H22" s="445">
        <f>IF(作業員の選択!$C$13="","",VLOOKUP(作業員の選択!$C$13,基本データ!$A$11:$AN$50,36,FALSE))</f>
        <v>3</v>
      </c>
      <c r="I22" s="445"/>
      <c r="J22" s="445"/>
      <c r="K22" s="445"/>
      <c r="L22" s="445"/>
      <c r="M22" s="445"/>
      <c r="N22" s="445"/>
      <c r="O22" s="445"/>
      <c r="P22" s="445" t="s">
        <v>372</v>
      </c>
      <c r="Q22" s="445"/>
      <c r="R22" s="445"/>
      <c r="S22" s="445"/>
      <c r="T22" s="445"/>
      <c r="U22" s="445"/>
      <c r="V22" s="445"/>
      <c r="W22" s="445"/>
      <c r="X22" s="445"/>
      <c r="Y22" s="445" t="str">
        <f>IF(作業員の選択!$C$13="","",IF(Y21="適用除外","－",VLOOKUP(作業員の選択!$C$13,基本データ!$A$11:$AR$60,40,FALSE)))</f>
        <v>0003</v>
      </c>
      <c r="Z22" s="445"/>
      <c r="AA22" s="445"/>
      <c r="AB22" s="445"/>
      <c r="AC22" s="445"/>
      <c r="AD22" s="445"/>
      <c r="AE22" s="445"/>
      <c r="AF22" s="445"/>
      <c r="AG22" s="445"/>
    </row>
    <row r="23" spans="2:33" ht="15.9" customHeight="1">
      <c r="B23" s="499">
        <v>4</v>
      </c>
      <c r="C23" s="505" t="str">
        <f>IF(作業員の選択!$C$14="","",VLOOKUP(作業員の選択!$C$14,基本データ!$A$11:$AN$50,2,FALSE))</f>
        <v>しらい　しろう</v>
      </c>
      <c r="D23" s="506"/>
      <c r="E23" s="506"/>
      <c r="F23" s="506"/>
      <c r="G23" s="507"/>
      <c r="H23" s="438" t="str">
        <f>IF(作業員の選択!$C$14="","",VLOOKUP(作業員の選択!$C$14,基本データ!$A$11:$AN$50,35,FALSE))</f>
        <v>健康保険組合</v>
      </c>
      <c r="I23" s="438"/>
      <c r="J23" s="438"/>
      <c r="K23" s="438"/>
      <c r="L23" s="438"/>
      <c r="M23" s="438"/>
      <c r="N23" s="438"/>
      <c r="O23" s="438"/>
      <c r="P23" s="438" t="str">
        <f>IF(作業員の選択!$C$14="","",VLOOKUP(作業員の選択!$C$14,基本データ!$A$11:$AN$50,37,FALSE))</f>
        <v>厚生年金</v>
      </c>
      <c r="Q23" s="438"/>
      <c r="R23" s="438"/>
      <c r="S23" s="438"/>
      <c r="T23" s="438"/>
      <c r="U23" s="438"/>
      <c r="V23" s="438"/>
      <c r="W23" s="438"/>
      <c r="X23" s="438"/>
      <c r="Y23" s="438" t="str">
        <f>IF(作業員の選択!$C$14="","",VLOOKUP(作業員の選択!$C$14,基本データ!$A$11:$AN$50,39,FALSE))</f>
        <v>　　</v>
      </c>
      <c r="Z23" s="438"/>
      <c r="AA23" s="438"/>
      <c r="AB23" s="438"/>
      <c r="AC23" s="438"/>
      <c r="AD23" s="438"/>
      <c r="AE23" s="438"/>
      <c r="AF23" s="438"/>
      <c r="AG23" s="438"/>
    </row>
    <row r="24" spans="2:33" ht="27.9" customHeight="1">
      <c r="B24" s="500"/>
      <c r="C24" s="501" t="str">
        <f>IF(作業員の選択!$C$14="","",VLOOKUP(作業員の選択!$C$14,基本データ!$A$11:$AN$50,1,FALSE))</f>
        <v>白井　四郎</v>
      </c>
      <c r="D24" s="502"/>
      <c r="E24" s="502"/>
      <c r="F24" s="502"/>
      <c r="G24" s="503"/>
      <c r="H24" s="445">
        <f>IF(作業員の選択!$C$14="","",VLOOKUP(作業員の選択!$C$14,基本データ!$A$11:$AN$50,36,FALSE))</f>
        <v>4</v>
      </c>
      <c r="I24" s="445"/>
      <c r="J24" s="445"/>
      <c r="K24" s="445"/>
      <c r="L24" s="445"/>
      <c r="M24" s="445"/>
      <c r="N24" s="445"/>
      <c r="O24" s="445"/>
      <c r="P24" s="445" t="s">
        <v>372</v>
      </c>
      <c r="Q24" s="445"/>
      <c r="R24" s="445"/>
      <c r="S24" s="445"/>
      <c r="T24" s="445"/>
      <c r="U24" s="445"/>
      <c r="V24" s="445"/>
      <c r="W24" s="445"/>
      <c r="X24" s="445"/>
      <c r="Y24" s="445" t="str">
        <f>IF(作業員の選択!$C$14="","",IF(Y23="適用除外","－",VLOOKUP(作業員の選択!$C$14,基本データ!$A$11:$AR$60,40,FALSE)))</f>
        <v>0004</v>
      </c>
      <c r="Z24" s="445"/>
      <c r="AA24" s="445"/>
      <c r="AB24" s="445"/>
      <c r="AC24" s="445"/>
      <c r="AD24" s="445"/>
      <c r="AE24" s="445"/>
      <c r="AF24" s="445"/>
      <c r="AG24" s="445"/>
    </row>
    <row r="25" spans="2:33" ht="15.9" customHeight="1">
      <c r="B25" s="499">
        <v>5</v>
      </c>
      <c r="C25" s="505" t="str">
        <f>IF(作業員の選択!$C$15="","",VLOOKUP(作業員の選択!$C$15,基本データ!$A$11:$AN$50,2,FALSE))</f>
        <v>しらい　ごろう</v>
      </c>
      <c r="D25" s="506"/>
      <c r="E25" s="506"/>
      <c r="F25" s="506"/>
      <c r="G25" s="507"/>
      <c r="H25" s="438" t="str">
        <f>IF(作業員の選択!$C$15="","",VLOOKUP(作業員の選択!$C$15,基本データ!$A$11:$AN$50,35,FALSE))</f>
        <v>健康保険組合</v>
      </c>
      <c r="I25" s="438"/>
      <c r="J25" s="438"/>
      <c r="K25" s="438"/>
      <c r="L25" s="438"/>
      <c r="M25" s="438"/>
      <c r="N25" s="438"/>
      <c r="O25" s="438"/>
      <c r="P25" s="438" t="str">
        <f>IF(作業員の選択!$C$15="","",VLOOKUP(作業員の選択!$C$15,基本データ!$A$11:$AN$50,37,FALSE))</f>
        <v>厚生年金</v>
      </c>
      <c r="Q25" s="438"/>
      <c r="R25" s="438"/>
      <c r="S25" s="438"/>
      <c r="T25" s="438"/>
      <c r="U25" s="438"/>
      <c r="V25" s="438"/>
      <c r="W25" s="438"/>
      <c r="X25" s="438"/>
      <c r="Y25" s="438" t="str">
        <f>IF(作業員の選択!$C$15="","",VLOOKUP(作業員の選択!$C$15,基本データ!$A$11:$AN$50,39,FALSE))</f>
        <v>　　</v>
      </c>
      <c r="Z25" s="438"/>
      <c r="AA25" s="438"/>
      <c r="AB25" s="438"/>
      <c r="AC25" s="438"/>
      <c r="AD25" s="438"/>
      <c r="AE25" s="438"/>
      <c r="AF25" s="438"/>
      <c r="AG25" s="438"/>
    </row>
    <row r="26" spans="2:33" ht="27.9" customHeight="1">
      <c r="B26" s="500"/>
      <c r="C26" s="501" t="str">
        <f>IF(作業員の選択!$C$15="","",VLOOKUP(作業員の選択!$C$15,基本データ!$A$11:$AN$50,1,FALSE))</f>
        <v>白井　五郎</v>
      </c>
      <c r="D26" s="502"/>
      <c r="E26" s="502"/>
      <c r="F26" s="502"/>
      <c r="G26" s="503"/>
      <c r="H26" s="445">
        <f>IF(作業員の選択!$C$15="","",VLOOKUP(作業員の選択!$C$15,基本データ!$A$11:$AN$50,36,FALSE))</f>
        <v>5</v>
      </c>
      <c r="I26" s="445"/>
      <c r="J26" s="445"/>
      <c r="K26" s="445"/>
      <c r="L26" s="445"/>
      <c r="M26" s="445"/>
      <c r="N26" s="445"/>
      <c r="O26" s="445"/>
      <c r="P26" s="445" t="s">
        <v>372</v>
      </c>
      <c r="Q26" s="445"/>
      <c r="R26" s="445"/>
      <c r="S26" s="445"/>
      <c r="T26" s="445"/>
      <c r="U26" s="445"/>
      <c r="V26" s="445"/>
      <c r="W26" s="445"/>
      <c r="X26" s="445"/>
      <c r="Y26" s="445" t="str">
        <f>IF(作業員の選択!$C$15="","",IF(Y25="適用除外","－",VLOOKUP(作業員の選択!$C$15,基本データ!$A$11:$AR$60,40,FALSE)))</f>
        <v>0005</v>
      </c>
      <c r="Z26" s="445"/>
      <c r="AA26" s="445"/>
      <c r="AB26" s="445"/>
      <c r="AC26" s="445"/>
      <c r="AD26" s="445"/>
      <c r="AE26" s="445"/>
      <c r="AF26" s="445"/>
      <c r="AG26" s="445"/>
    </row>
    <row r="27" spans="2:33" ht="15.9" customHeight="1">
      <c r="B27" s="499">
        <v>6</v>
      </c>
      <c r="C27" s="505" t="str">
        <f>IF(作業員の選択!$C$16="","",VLOOKUP(作業員の選択!$C$16,基本データ!$A$11:$AN$50,2,FALSE))</f>
        <v>しらい　ろくろう</v>
      </c>
      <c r="D27" s="506"/>
      <c r="E27" s="506"/>
      <c r="F27" s="506"/>
      <c r="G27" s="507"/>
      <c r="H27" s="438" t="str">
        <f>IF(作業員の選択!$C$16="","",VLOOKUP(作業員の選択!$C$16,基本データ!$A$11:$AN$50,35,FALSE))</f>
        <v>健康保険組合</v>
      </c>
      <c r="I27" s="438"/>
      <c r="J27" s="438"/>
      <c r="K27" s="438"/>
      <c r="L27" s="438"/>
      <c r="M27" s="438"/>
      <c r="N27" s="438"/>
      <c r="O27" s="438"/>
      <c r="P27" s="438" t="str">
        <f>IF(作業員の選択!$C$16="","",VLOOKUP(作業員の選択!$C$16,基本データ!$A$11:$AN$50,37,FALSE))</f>
        <v>厚生年金</v>
      </c>
      <c r="Q27" s="438"/>
      <c r="R27" s="438"/>
      <c r="S27" s="438"/>
      <c r="T27" s="438"/>
      <c r="U27" s="438"/>
      <c r="V27" s="438"/>
      <c r="W27" s="438"/>
      <c r="X27" s="438"/>
      <c r="Y27" s="438" t="str">
        <f>IF(作業員の選択!$C$16="","",VLOOKUP(作業員の選択!$C$16,基本データ!$A$11:$AN$50,39,FALSE))</f>
        <v>　　</v>
      </c>
      <c r="Z27" s="438"/>
      <c r="AA27" s="438"/>
      <c r="AB27" s="438"/>
      <c r="AC27" s="438"/>
      <c r="AD27" s="438"/>
      <c r="AE27" s="438"/>
      <c r="AF27" s="438"/>
      <c r="AG27" s="438"/>
    </row>
    <row r="28" spans="2:33" ht="27.9" customHeight="1">
      <c r="B28" s="500"/>
      <c r="C28" s="501" t="str">
        <f>IF(作業員の選択!$C$16="","",VLOOKUP(作業員の選択!$C$16,基本データ!$A$11:$AN$50,1,FALSE))</f>
        <v>白井　六郎</v>
      </c>
      <c r="D28" s="502"/>
      <c r="E28" s="502"/>
      <c r="F28" s="502"/>
      <c r="G28" s="503"/>
      <c r="H28" s="445">
        <f>IF(作業員の選択!$C$16="","",VLOOKUP(作業員の選択!$C$16,基本データ!$A$11:$AN$50,36,FALSE))</f>
        <v>6</v>
      </c>
      <c r="I28" s="445"/>
      <c r="J28" s="445"/>
      <c r="K28" s="445"/>
      <c r="L28" s="445"/>
      <c r="M28" s="445"/>
      <c r="N28" s="445"/>
      <c r="O28" s="445"/>
      <c r="P28" s="445" t="s">
        <v>372</v>
      </c>
      <c r="Q28" s="445"/>
      <c r="R28" s="445"/>
      <c r="S28" s="445"/>
      <c r="T28" s="445"/>
      <c r="U28" s="445"/>
      <c r="V28" s="445"/>
      <c r="W28" s="445"/>
      <c r="X28" s="445"/>
      <c r="Y28" s="445" t="str">
        <f>IF(作業員の選択!$C$16="","",IF(Y27="適用除外","－",VLOOKUP(作業員の選択!$C$16,基本データ!$A$11:$AR$60,40,FALSE)))</f>
        <v>0006</v>
      </c>
      <c r="Z28" s="445"/>
      <c r="AA28" s="445"/>
      <c r="AB28" s="445"/>
      <c r="AC28" s="445"/>
      <c r="AD28" s="445"/>
      <c r="AE28" s="445"/>
      <c r="AF28" s="445"/>
      <c r="AG28" s="445"/>
    </row>
    <row r="29" spans="2:33" ht="15.9" customHeight="1">
      <c r="B29" s="499">
        <v>7</v>
      </c>
      <c r="C29" s="505" t="str">
        <f>IF(作業員の選択!$C$17="","",VLOOKUP(作業員の選択!$C$17,基本データ!$A$11:$AN$50,2,FALSE))</f>
        <v>しらい　ななろう</v>
      </c>
      <c r="D29" s="506"/>
      <c r="E29" s="506"/>
      <c r="F29" s="506"/>
      <c r="G29" s="507"/>
      <c r="H29" s="438" t="str">
        <f>IF(作業員の選択!$C$17="","",VLOOKUP(作業員の選択!$C$17,基本データ!$A$11:$AN$50,35,FALSE))</f>
        <v>健康保険組合</v>
      </c>
      <c r="I29" s="438"/>
      <c r="J29" s="438"/>
      <c r="K29" s="438"/>
      <c r="L29" s="438"/>
      <c r="M29" s="438"/>
      <c r="N29" s="438"/>
      <c r="O29" s="438"/>
      <c r="P29" s="438" t="str">
        <f>IF(作業員の選択!$C$17="","",VLOOKUP(作業員の選択!$C$17,基本データ!$A$11:$AN$50,37,FALSE))</f>
        <v>厚生年金</v>
      </c>
      <c r="Q29" s="438"/>
      <c r="R29" s="438"/>
      <c r="S29" s="438"/>
      <c r="T29" s="438"/>
      <c r="U29" s="438"/>
      <c r="V29" s="438"/>
      <c r="W29" s="438"/>
      <c r="X29" s="438"/>
      <c r="Y29" s="438" t="str">
        <f>IF(作業員の選択!$C$17="","",VLOOKUP(作業員の選択!$C$17,基本データ!$A$11:$AN$50,39,FALSE))</f>
        <v>　　</v>
      </c>
      <c r="Z29" s="438"/>
      <c r="AA29" s="438"/>
      <c r="AB29" s="438"/>
      <c r="AC29" s="438"/>
      <c r="AD29" s="438"/>
      <c r="AE29" s="438"/>
      <c r="AF29" s="438"/>
      <c r="AG29" s="438"/>
    </row>
    <row r="30" spans="2:33" ht="27.9" customHeight="1">
      <c r="B30" s="500"/>
      <c r="C30" s="501" t="str">
        <f>IF(作業員の選択!$C$17="","",VLOOKUP(作業員の選択!$C$17,基本データ!$A$11:$AN$50,1,FALSE))</f>
        <v>白井　七郎</v>
      </c>
      <c r="D30" s="502"/>
      <c r="E30" s="502"/>
      <c r="F30" s="502"/>
      <c r="G30" s="503"/>
      <c r="H30" s="445">
        <f>IF(作業員の選択!$C$17="","",VLOOKUP(作業員の選択!$C$17,基本データ!$A$11:$AN$50,36,FALSE))</f>
        <v>7</v>
      </c>
      <c r="I30" s="445"/>
      <c r="J30" s="445"/>
      <c r="K30" s="445"/>
      <c r="L30" s="445"/>
      <c r="M30" s="445"/>
      <c r="N30" s="445"/>
      <c r="O30" s="445"/>
      <c r="P30" s="445" t="s">
        <v>372</v>
      </c>
      <c r="Q30" s="445"/>
      <c r="R30" s="445"/>
      <c r="S30" s="445"/>
      <c r="T30" s="445"/>
      <c r="U30" s="445"/>
      <c r="V30" s="445"/>
      <c r="W30" s="445"/>
      <c r="X30" s="445"/>
      <c r="Y30" s="445" t="str">
        <f>IF(作業員の選択!$C$17="","",IF(Y29="適用除外","－",VLOOKUP(作業員の選択!$C$17,基本データ!$A$11:$AR$60,40,FALSE)))</f>
        <v>0007</v>
      </c>
      <c r="Z30" s="445"/>
      <c r="AA30" s="445"/>
      <c r="AB30" s="445"/>
      <c r="AC30" s="445"/>
      <c r="AD30" s="445"/>
      <c r="AE30" s="445"/>
      <c r="AF30" s="445"/>
      <c r="AG30" s="445"/>
    </row>
    <row r="31" spans="2:33" ht="15.9" customHeight="1">
      <c r="B31" s="499">
        <v>8</v>
      </c>
      <c r="C31" s="505" t="str">
        <f>IF(作業員の選択!$C$18="","",VLOOKUP(作業員の選択!$C$18,基本データ!$A$11:$AN$50,2,FALSE))</f>
        <v>しらい　はちろう</v>
      </c>
      <c r="D31" s="506"/>
      <c r="E31" s="506"/>
      <c r="F31" s="506"/>
      <c r="G31" s="507"/>
      <c r="H31" s="438" t="str">
        <f>IF(作業員の選択!$C$18="","",VLOOKUP(作業員の選択!$C$18,基本データ!$A$11:$AN$50,35,FALSE))</f>
        <v>健康保険組合</v>
      </c>
      <c r="I31" s="438"/>
      <c r="J31" s="438"/>
      <c r="K31" s="438"/>
      <c r="L31" s="438"/>
      <c r="M31" s="438"/>
      <c r="N31" s="438"/>
      <c r="O31" s="438"/>
      <c r="P31" s="438" t="str">
        <f>IF(作業員の選択!$C$18="","",VLOOKUP(作業員の選択!$C$18,基本データ!$A$11:$AN$50,37,FALSE))</f>
        <v>厚生年金</v>
      </c>
      <c r="Q31" s="438"/>
      <c r="R31" s="438"/>
      <c r="S31" s="438"/>
      <c r="T31" s="438"/>
      <c r="U31" s="438"/>
      <c r="V31" s="438"/>
      <c r="W31" s="438"/>
      <c r="X31" s="438"/>
      <c r="Y31" s="438" t="str">
        <f>IF(作業員の選択!$C$18="","",VLOOKUP(作業員の選択!$C$18,基本データ!$A$11:$AN$50,39,FALSE))</f>
        <v>　　</v>
      </c>
      <c r="Z31" s="438"/>
      <c r="AA31" s="438"/>
      <c r="AB31" s="438"/>
      <c r="AC31" s="438"/>
      <c r="AD31" s="438"/>
      <c r="AE31" s="438"/>
      <c r="AF31" s="438"/>
      <c r="AG31" s="438"/>
    </row>
    <row r="32" spans="2:33" ht="27.9" customHeight="1">
      <c r="B32" s="500"/>
      <c r="C32" s="501" t="str">
        <f>IF(作業員の選択!$C$18="","",VLOOKUP(作業員の選択!$C$18,基本データ!$A$11:$AN$50,1,FALSE))</f>
        <v>白井　八郎</v>
      </c>
      <c r="D32" s="502"/>
      <c r="E32" s="502"/>
      <c r="F32" s="502"/>
      <c r="G32" s="503"/>
      <c r="H32" s="445">
        <f>IF(作業員の選択!$C$18="","",VLOOKUP(作業員の選択!$C$18,基本データ!$A$11:$AN$50,36,FALSE))</f>
        <v>8</v>
      </c>
      <c r="I32" s="445"/>
      <c r="J32" s="445"/>
      <c r="K32" s="445"/>
      <c r="L32" s="445"/>
      <c r="M32" s="445"/>
      <c r="N32" s="445"/>
      <c r="O32" s="445"/>
      <c r="P32" s="445" t="s">
        <v>372</v>
      </c>
      <c r="Q32" s="445"/>
      <c r="R32" s="445"/>
      <c r="S32" s="445"/>
      <c r="T32" s="445"/>
      <c r="U32" s="445"/>
      <c r="V32" s="445"/>
      <c r="W32" s="445"/>
      <c r="X32" s="445"/>
      <c r="Y32" s="445" t="str">
        <f>IF(作業員の選択!$C$18="","",IF(Y31="適用除外","－",VLOOKUP(作業員の選択!$C$18,基本データ!$A$11:$AR$60,40,FALSE)))</f>
        <v>0008</v>
      </c>
      <c r="Z32" s="445"/>
      <c r="AA32" s="445"/>
      <c r="AB32" s="445"/>
      <c r="AC32" s="445"/>
      <c r="AD32" s="445"/>
      <c r="AE32" s="445"/>
      <c r="AF32" s="445"/>
      <c r="AG32" s="445"/>
    </row>
    <row r="33" spans="1:33" ht="15.9" customHeight="1">
      <c r="B33" s="499">
        <v>9</v>
      </c>
      <c r="C33" s="505" t="str">
        <f>IF(作業員の選択!$C$19="","",VLOOKUP(作業員の選択!$C$19,基本データ!$A$11:$AN$50,2,FALSE))</f>
        <v>しらい　くろう</v>
      </c>
      <c r="D33" s="506"/>
      <c r="E33" s="506"/>
      <c r="F33" s="506"/>
      <c r="G33" s="507"/>
      <c r="H33" s="438" t="str">
        <f>IF(作業員の選択!$C$19="","",VLOOKUP(作業員の選択!$C$19,基本データ!$A$11:$AN$50,35,FALSE))</f>
        <v>健康保険組合</v>
      </c>
      <c r="I33" s="438"/>
      <c r="J33" s="438"/>
      <c r="K33" s="438"/>
      <c r="L33" s="438"/>
      <c r="M33" s="438"/>
      <c r="N33" s="438"/>
      <c r="O33" s="438"/>
      <c r="P33" s="438" t="str">
        <f>IF(作業員の選択!$C$19="","",VLOOKUP(作業員の選択!$C$19,基本データ!$A$11:$AN$50,37,FALSE))</f>
        <v>受給者</v>
      </c>
      <c r="Q33" s="438"/>
      <c r="R33" s="438"/>
      <c r="S33" s="438"/>
      <c r="T33" s="438"/>
      <c r="U33" s="438"/>
      <c r="V33" s="438"/>
      <c r="W33" s="438"/>
      <c r="X33" s="438"/>
      <c r="Y33" s="438" t="str">
        <f>IF(作業員の選択!$C$19="","",VLOOKUP(作業員の選択!$C$19,基本データ!$A$11:$AN$50,39,FALSE))</f>
        <v>日雇保険</v>
      </c>
      <c r="Z33" s="438"/>
      <c r="AA33" s="438"/>
      <c r="AB33" s="438"/>
      <c r="AC33" s="438"/>
      <c r="AD33" s="438"/>
      <c r="AE33" s="438"/>
      <c r="AF33" s="438"/>
      <c r="AG33" s="438"/>
    </row>
    <row r="34" spans="1:33" ht="27.9" customHeight="1">
      <c r="B34" s="500"/>
      <c r="C34" s="501" t="str">
        <f>IF(作業員の選択!$C$19="","",VLOOKUP(作業員の選択!$C$19,基本データ!$A$11:$AN$50,1,FALSE))</f>
        <v>白井　九郎</v>
      </c>
      <c r="D34" s="502"/>
      <c r="E34" s="502"/>
      <c r="F34" s="502"/>
      <c r="G34" s="503"/>
      <c r="H34" s="445">
        <f>IF(作業員の選択!$C$19="","",VLOOKUP(作業員の選択!$C$19,基本データ!$A$11:$AN$50,36,FALSE))</f>
        <v>9</v>
      </c>
      <c r="I34" s="445"/>
      <c r="J34" s="445"/>
      <c r="K34" s="445"/>
      <c r="L34" s="445"/>
      <c r="M34" s="445"/>
      <c r="N34" s="445"/>
      <c r="O34" s="445"/>
      <c r="P34" s="445" t="s">
        <v>372</v>
      </c>
      <c r="Q34" s="445"/>
      <c r="R34" s="445"/>
      <c r="S34" s="445"/>
      <c r="T34" s="445"/>
      <c r="U34" s="445"/>
      <c r="V34" s="445"/>
      <c r="W34" s="445"/>
      <c r="X34" s="445"/>
      <c r="Y34" s="445" t="str">
        <f>IF(作業員の選択!$C$19="","",IF(Y33="適用除外","－",VLOOKUP(作業員の選択!$C$19,基本データ!$A$11:$AR$60,40,FALSE)))</f>
        <v>0009</v>
      </c>
      <c r="Z34" s="445"/>
      <c r="AA34" s="445"/>
      <c r="AB34" s="445"/>
      <c r="AC34" s="445"/>
      <c r="AD34" s="445"/>
      <c r="AE34" s="445"/>
      <c r="AF34" s="445"/>
      <c r="AG34" s="445"/>
    </row>
    <row r="35" spans="1:33" ht="15.9" customHeight="1">
      <c r="B35" s="499">
        <v>10</v>
      </c>
      <c r="C35" s="505" t="str">
        <f>IF(作業員の選択!$C$20="","",VLOOKUP(作業員の選択!$C$20,基本データ!$A$11:$AN$50,2,FALSE))</f>
        <v>しらい　じゅうろう</v>
      </c>
      <c r="D35" s="506"/>
      <c r="E35" s="506"/>
      <c r="F35" s="506"/>
      <c r="G35" s="507"/>
      <c r="H35" s="438" t="str">
        <f>IF(作業員の選択!$C$20="","",VLOOKUP(作業員の選択!$C$20,基本データ!$A$11:$AN$50,35,FALSE))</f>
        <v>健康保険組合</v>
      </c>
      <c r="I35" s="438"/>
      <c r="J35" s="438"/>
      <c r="K35" s="438"/>
      <c r="L35" s="438"/>
      <c r="M35" s="438"/>
      <c r="N35" s="438"/>
      <c r="O35" s="438"/>
      <c r="P35" s="438" t="str">
        <f>IF(作業員の選択!$C$20="","",VLOOKUP(作業員の選択!$C$20,基本データ!$A$11:$AN$50,37,FALSE))</f>
        <v>受給者</v>
      </c>
      <c r="Q35" s="438"/>
      <c r="R35" s="438"/>
      <c r="S35" s="438"/>
      <c r="T35" s="438"/>
      <c r="U35" s="438"/>
      <c r="V35" s="438"/>
      <c r="W35" s="438"/>
      <c r="X35" s="438"/>
      <c r="Y35" s="438" t="str">
        <f>IF(作業員の選択!$C$20="","",VLOOKUP(作業員の選択!$C$20,基本データ!$A$11:$AN$50,39,FALSE))</f>
        <v>日雇保険</v>
      </c>
      <c r="Z35" s="438"/>
      <c r="AA35" s="438"/>
      <c r="AB35" s="438"/>
      <c r="AC35" s="438"/>
      <c r="AD35" s="438"/>
      <c r="AE35" s="438"/>
      <c r="AF35" s="438"/>
      <c r="AG35" s="438"/>
    </row>
    <row r="36" spans="1:33" ht="27.9" customHeight="1">
      <c r="B36" s="504"/>
      <c r="C36" s="439" t="str">
        <f>IF(作業員の選択!$C$20="","",VLOOKUP(作業員の選択!$C$20,基本データ!$A$11:$AN$50,1,FALSE))</f>
        <v>白井　十郎</v>
      </c>
      <c r="D36" s="440"/>
      <c r="E36" s="440"/>
      <c r="F36" s="440"/>
      <c r="G36" s="441"/>
      <c r="H36" s="445">
        <f>IF(作業員の選択!$C$20="","",VLOOKUP(作業員の選択!$C$20,基本データ!$A$11:$AN$50,36,FALSE))</f>
        <v>10</v>
      </c>
      <c r="I36" s="445"/>
      <c r="J36" s="445"/>
      <c r="K36" s="445"/>
      <c r="L36" s="445"/>
      <c r="M36" s="445"/>
      <c r="N36" s="445"/>
      <c r="O36" s="445"/>
      <c r="P36" s="445" t="s">
        <v>372</v>
      </c>
      <c r="Q36" s="445"/>
      <c r="R36" s="445"/>
      <c r="S36" s="445"/>
      <c r="T36" s="445"/>
      <c r="U36" s="445"/>
      <c r="V36" s="445"/>
      <c r="W36" s="445"/>
      <c r="X36" s="445"/>
      <c r="Y36" s="445">
        <f>IF(作業員の選択!$C$20="","",IF(Y35="適用除外","－",VLOOKUP(作業員の選択!$C$20,基本データ!$A$11:$AR$60,40,FALSE)))</f>
        <v>1010</v>
      </c>
      <c r="Z36" s="445"/>
      <c r="AA36" s="445"/>
      <c r="AB36" s="445"/>
      <c r="AC36" s="445"/>
      <c r="AD36" s="445"/>
      <c r="AE36" s="445"/>
      <c r="AF36" s="445"/>
      <c r="AG36" s="445"/>
    </row>
    <row r="38" spans="1:33" s="2" customFormat="1" ht="134.25" customHeight="1">
      <c r="A38" s="1"/>
      <c r="B38" s="432" t="s">
        <v>1</v>
      </c>
      <c r="C38" s="432"/>
      <c r="D38" s="432"/>
      <c r="E38" s="432"/>
      <c r="F38" s="432"/>
      <c r="G38" s="432"/>
      <c r="H38" s="432"/>
      <c r="I38" s="432"/>
      <c r="J38" s="432"/>
      <c r="K38" s="432"/>
      <c r="L38" s="432"/>
      <c r="M38" s="432"/>
      <c r="N38" s="432"/>
      <c r="O38" s="432"/>
      <c r="P38" s="432"/>
      <c r="Q38" s="432"/>
      <c r="R38" s="432"/>
      <c r="S38" s="432"/>
      <c r="T38" s="432"/>
      <c r="U38" s="432"/>
      <c r="V38" s="432"/>
      <c r="W38" s="432"/>
      <c r="X38" s="432"/>
      <c r="Y38" s="432"/>
      <c r="Z38" s="432"/>
      <c r="AA38" s="432"/>
      <c r="AB38" s="432"/>
      <c r="AC38" s="432"/>
      <c r="AD38" s="432"/>
      <c r="AE38" s="432"/>
      <c r="AF38" s="432"/>
      <c r="AG38" s="3" t="s">
        <v>0</v>
      </c>
    </row>
    <row r="39" spans="1:33" ht="14.25" customHeight="1">
      <c r="A39" s="22"/>
      <c r="B39" s="473" t="s">
        <v>23</v>
      </c>
      <c r="C39" s="474"/>
      <c r="D39" s="474"/>
      <c r="E39" s="474"/>
      <c r="F39" s="475"/>
      <c r="G39" s="22"/>
      <c r="H39" s="22"/>
      <c r="I39" s="21"/>
      <c r="U39" s="18"/>
      <c r="V39" s="18"/>
      <c r="W39" s="18"/>
      <c r="X39" s="18"/>
      <c r="Y39" s="18"/>
      <c r="Z39" s="18"/>
      <c r="AA39" s="18"/>
      <c r="AB39" s="18"/>
      <c r="AC39" s="18"/>
      <c r="AD39" s="18"/>
      <c r="AE39" s="18"/>
    </row>
    <row r="40" spans="1:33" ht="13.5" customHeight="1">
      <c r="A40" s="22"/>
      <c r="B40" s="476"/>
      <c r="C40" s="477"/>
      <c r="D40" s="477"/>
      <c r="E40" s="477"/>
      <c r="F40" s="478"/>
      <c r="G40" s="22"/>
      <c r="H40" s="22"/>
      <c r="I40" s="21"/>
      <c r="T40" s="479" t="s">
        <v>22</v>
      </c>
      <c r="U40" s="480"/>
      <c r="V40" s="480"/>
      <c r="W40" s="481"/>
      <c r="X40" s="485"/>
      <c r="Y40" s="485"/>
      <c r="Z40" s="485"/>
      <c r="AA40" s="485"/>
      <c r="AB40" s="485"/>
      <c r="AC40" s="485"/>
      <c r="AD40" s="485"/>
      <c r="AE40" s="485"/>
      <c r="AF40" s="485"/>
      <c r="AG40" s="485"/>
    </row>
    <row r="41" spans="1:33" ht="13.5" customHeight="1">
      <c r="T41" s="482"/>
      <c r="U41" s="483"/>
      <c r="V41" s="483"/>
      <c r="W41" s="484"/>
      <c r="X41" s="485"/>
      <c r="Y41" s="485"/>
      <c r="Z41" s="485"/>
      <c r="AA41" s="485"/>
      <c r="AB41" s="485"/>
      <c r="AC41" s="485"/>
      <c r="AD41" s="485"/>
      <c r="AE41" s="485"/>
      <c r="AF41" s="485"/>
      <c r="AG41" s="485"/>
    </row>
    <row r="42" spans="1:33" ht="17.25" customHeight="1">
      <c r="A42" s="15"/>
      <c r="O42" s="18"/>
      <c r="P42" s="18"/>
      <c r="Q42" s="18"/>
      <c r="R42" s="18"/>
      <c r="S42" s="18"/>
      <c r="T42" s="18"/>
      <c r="U42" s="486" t="s">
        <v>21</v>
      </c>
      <c r="V42" s="486"/>
      <c r="W42" s="486"/>
      <c r="X42" s="486"/>
      <c r="Y42" s="487" t="str">
        <f>IF(作業員の選択!$G$20="","令和  年  月  日",作業員の選択!$G$20)</f>
        <v>令和  年  月  日</v>
      </c>
      <c r="Z42" s="487"/>
      <c r="AA42" s="487"/>
      <c r="AB42" s="487"/>
      <c r="AC42" s="487"/>
      <c r="AD42" s="487"/>
      <c r="AE42" s="487"/>
      <c r="AF42" s="487"/>
      <c r="AG42" s="487"/>
    </row>
    <row r="43" spans="1:33" ht="17.25" customHeight="1">
      <c r="A43" s="15"/>
      <c r="B43" s="15"/>
      <c r="C43" s="15"/>
      <c r="D43" s="15"/>
      <c r="E43" s="14"/>
      <c r="F43" s="14"/>
      <c r="G43" s="488" t="s">
        <v>20</v>
      </c>
      <c r="H43" s="488"/>
      <c r="I43" s="488"/>
      <c r="J43" s="488"/>
      <c r="K43" s="488"/>
      <c r="L43" s="488"/>
      <c r="M43" s="488"/>
      <c r="N43" s="488"/>
      <c r="O43" s="488"/>
      <c r="P43" s="488"/>
      <c r="Q43" s="488"/>
      <c r="R43" s="488"/>
      <c r="S43" s="488"/>
      <c r="T43" s="488"/>
      <c r="U43" s="488"/>
      <c r="V43" s="488"/>
      <c r="W43" s="18"/>
      <c r="X43" s="18"/>
      <c r="Y43" s="19"/>
      <c r="Z43" s="19"/>
      <c r="AA43" s="19"/>
      <c r="AB43" s="20"/>
      <c r="AC43" s="19"/>
      <c r="AD43" s="20"/>
      <c r="AE43" s="19"/>
      <c r="AF43" s="20"/>
      <c r="AG43" s="19"/>
    </row>
    <row r="44" spans="1:33" ht="17.25" customHeight="1">
      <c r="A44" s="15"/>
      <c r="B44" s="15"/>
      <c r="C44" s="15"/>
      <c r="D44" s="15"/>
      <c r="E44" s="14"/>
      <c r="F44" s="14"/>
      <c r="G44" s="488"/>
      <c r="H44" s="488"/>
      <c r="I44" s="488"/>
      <c r="J44" s="488"/>
      <c r="K44" s="488"/>
      <c r="L44" s="488"/>
      <c r="M44" s="488"/>
      <c r="N44" s="488"/>
      <c r="O44" s="488"/>
      <c r="P44" s="488"/>
      <c r="Q44" s="488"/>
      <c r="R44" s="488"/>
      <c r="S44" s="488"/>
      <c r="T44" s="488"/>
      <c r="U44" s="488"/>
      <c r="V44" s="488"/>
      <c r="W44" s="18"/>
      <c r="X44" s="18"/>
      <c r="Y44" s="15"/>
      <c r="Z44" s="15"/>
      <c r="AA44" s="15"/>
    </row>
    <row r="45" spans="1:33" ht="21" customHeight="1">
      <c r="A45" s="4"/>
      <c r="B45" s="4"/>
      <c r="C45" s="4"/>
      <c r="D45" s="3"/>
      <c r="E45" s="3"/>
      <c r="F45" s="3"/>
      <c r="G45" s="3"/>
      <c r="H45" s="3"/>
      <c r="I45" s="3"/>
      <c r="J45" s="17" t="s">
        <v>15</v>
      </c>
      <c r="K45" s="489">
        <f ca="1">IF(作業員の選択!$G$17="",TODAY(),作業員の選択!$G$17)</f>
        <v>45056</v>
      </c>
      <c r="L45" s="489"/>
      <c r="M45" s="489"/>
      <c r="N45" s="489"/>
      <c r="O45" s="489"/>
      <c r="P45" s="489"/>
      <c r="Q45" s="489"/>
      <c r="R45" s="490" t="s">
        <v>18</v>
      </c>
      <c r="S45" s="490"/>
      <c r="T45" s="490"/>
      <c r="U45" s="490"/>
      <c r="V45" s="16"/>
      <c r="W45" s="16"/>
      <c r="X45" s="15"/>
      <c r="Y45" s="15"/>
      <c r="Z45" s="15"/>
      <c r="AA45" s="15"/>
    </row>
    <row r="46" spans="1:33" ht="16.2">
      <c r="F46" s="14"/>
      <c r="G46" s="14"/>
      <c r="H46" s="14"/>
      <c r="I46" s="14"/>
      <c r="J46" s="14"/>
      <c r="K46" s="14"/>
      <c r="Q46" s="15"/>
      <c r="R46" s="16"/>
      <c r="S46" s="15"/>
      <c r="T46" s="16"/>
      <c r="U46" s="15"/>
      <c r="V46" s="16"/>
      <c r="W46" s="16"/>
      <c r="X46" s="15"/>
      <c r="Y46" s="15"/>
      <c r="Z46" s="15"/>
      <c r="AA46" s="15"/>
    </row>
    <row r="47" spans="1:33" ht="20.25" customHeight="1">
      <c r="A47" s="491" t="s">
        <v>17</v>
      </c>
      <c r="B47" s="491"/>
      <c r="C47" s="491"/>
      <c r="D47" s="492" t="str">
        <f>作業員の選択!$G$12</f>
        <v>越路中学校電気設備工事</v>
      </c>
      <c r="E47" s="492"/>
      <c r="F47" s="492"/>
      <c r="G47" s="492"/>
      <c r="H47" s="492"/>
      <c r="I47" s="492"/>
      <c r="J47" s="492"/>
      <c r="L47" s="493" t="s">
        <v>16</v>
      </c>
      <c r="M47" s="494"/>
      <c r="N47" s="494"/>
      <c r="O47" s="495" t="str">
        <f>作業員の選択!$G$23</f>
        <v>大手ゼネコン株式会社</v>
      </c>
      <c r="P47" s="495"/>
      <c r="Q47" s="495"/>
      <c r="R47" s="495"/>
      <c r="S47" s="495"/>
      <c r="T47" s="495"/>
      <c r="U47" s="10"/>
      <c r="V47" s="13" t="s">
        <v>15</v>
      </c>
      <c r="W47" s="497" t="str">
        <f>作業員の選択!$E$26</f>
        <v>二</v>
      </c>
      <c r="X47" s="497"/>
      <c r="Y47" s="12" t="s">
        <v>14</v>
      </c>
      <c r="Z47" s="11" t="s">
        <v>13</v>
      </c>
      <c r="AA47" s="495" t="str">
        <f>作業員の選択!$G$26</f>
        <v>シライ電設株式会社</v>
      </c>
      <c r="AB47" s="495"/>
      <c r="AC47" s="495"/>
      <c r="AD47" s="495"/>
      <c r="AE47" s="495"/>
      <c r="AF47" s="495"/>
      <c r="AG47" s="10"/>
    </row>
    <row r="48" spans="1:33" ht="18" customHeight="1">
      <c r="A48" s="491" t="s">
        <v>12</v>
      </c>
      <c r="B48" s="491"/>
      <c r="C48" s="491"/>
      <c r="D48" s="492" t="str">
        <f>作業員の選択!$G$15</f>
        <v>白井　太郎</v>
      </c>
      <c r="E48" s="492"/>
      <c r="F48" s="492"/>
      <c r="G48" s="492"/>
      <c r="H48" s="492"/>
      <c r="I48" s="492"/>
      <c r="J48" s="33" t="s">
        <v>11</v>
      </c>
      <c r="L48" s="494"/>
      <c r="M48" s="494"/>
      <c r="N48" s="494"/>
      <c r="O48" s="496"/>
      <c r="P48" s="496"/>
      <c r="Q48" s="496"/>
      <c r="R48" s="496"/>
      <c r="S48" s="496"/>
      <c r="T48" s="496"/>
      <c r="U48" s="9" t="s">
        <v>9</v>
      </c>
      <c r="V48" s="498" t="s">
        <v>10</v>
      </c>
      <c r="W48" s="498"/>
      <c r="X48" s="498"/>
      <c r="Y48" s="498"/>
      <c r="Z48" s="498"/>
      <c r="AA48" s="496"/>
      <c r="AB48" s="496"/>
      <c r="AC48" s="496"/>
      <c r="AD48" s="496"/>
      <c r="AE48" s="496"/>
      <c r="AF48" s="496"/>
      <c r="AG48" s="9" t="s">
        <v>9</v>
      </c>
    </row>
    <row r="49" spans="2:33" ht="13.5" customHeight="1">
      <c r="K49" s="8"/>
      <c r="L49" s="7"/>
      <c r="M49" s="6"/>
      <c r="N49" s="6"/>
      <c r="O49" s="6"/>
      <c r="P49" s="6"/>
      <c r="Q49" s="6"/>
      <c r="R49" s="6"/>
      <c r="S49" s="6"/>
      <c r="T49" s="6"/>
      <c r="U49" s="6"/>
      <c r="V49" s="6"/>
      <c r="W49" s="6"/>
      <c r="X49" s="6"/>
      <c r="Y49" s="6"/>
      <c r="Z49" s="6"/>
      <c r="AA49" s="6"/>
      <c r="AB49" s="6"/>
      <c r="AC49" s="6"/>
      <c r="AD49" s="6"/>
    </row>
    <row r="50" spans="2:33">
      <c r="O50" s="5"/>
      <c r="P50" s="5"/>
      <c r="Q50" s="5"/>
      <c r="R50" s="5"/>
      <c r="S50" s="5"/>
      <c r="T50" s="5"/>
      <c r="U50" s="5"/>
      <c r="V50" s="5"/>
      <c r="W50" s="5"/>
      <c r="X50" s="5"/>
      <c r="Y50" s="5"/>
      <c r="Z50" s="5"/>
      <c r="AA50" s="5"/>
      <c r="AB50" s="5"/>
      <c r="AC50" s="5"/>
      <c r="AD50" s="5"/>
      <c r="AE50" s="5"/>
      <c r="AF50" s="5"/>
      <c r="AG50" s="5"/>
    </row>
    <row r="51" spans="2:33" ht="15.9" customHeight="1">
      <c r="B51" s="454" t="s">
        <v>8</v>
      </c>
      <c r="C51" s="457" t="s">
        <v>7</v>
      </c>
      <c r="D51" s="458"/>
      <c r="E51" s="458"/>
      <c r="F51" s="458"/>
      <c r="G51" s="459"/>
      <c r="H51" s="460" t="s">
        <v>6</v>
      </c>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2"/>
    </row>
    <row r="52" spans="2:33" ht="14.25" customHeight="1">
      <c r="B52" s="455"/>
      <c r="C52" s="466" t="s">
        <v>5</v>
      </c>
      <c r="D52" s="467"/>
      <c r="E52" s="467"/>
      <c r="F52" s="467"/>
      <c r="G52" s="468"/>
      <c r="H52" s="463"/>
      <c r="I52" s="464"/>
      <c r="J52" s="464"/>
      <c r="K52" s="464"/>
      <c r="L52" s="464"/>
      <c r="M52" s="464"/>
      <c r="N52" s="464"/>
      <c r="O52" s="464"/>
      <c r="P52" s="464"/>
      <c r="Q52" s="464"/>
      <c r="R52" s="464"/>
      <c r="S52" s="464"/>
      <c r="T52" s="464"/>
      <c r="U52" s="464"/>
      <c r="V52" s="464"/>
      <c r="W52" s="464"/>
      <c r="X52" s="464"/>
      <c r="Y52" s="464"/>
      <c r="Z52" s="464"/>
      <c r="AA52" s="464"/>
      <c r="AB52" s="464"/>
      <c r="AC52" s="464"/>
      <c r="AD52" s="464"/>
      <c r="AE52" s="464"/>
      <c r="AF52" s="464"/>
      <c r="AG52" s="465"/>
    </row>
    <row r="53" spans="2:33" ht="14.1" customHeight="1">
      <c r="B53" s="455"/>
      <c r="C53" s="469"/>
      <c r="D53" s="470"/>
      <c r="E53" s="470"/>
      <c r="F53" s="470"/>
      <c r="G53" s="471"/>
      <c r="H53" s="460" t="s">
        <v>4</v>
      </c>
      <c r="I53" s="461"/>
      <c r="J53" s="461"/>
      <c r="K53" s="461"/>
      <c r="L53" s="461"/>
      <c r="M53" s="461"/>
      <c r="N53" s="461"/>
      <c r="O53" s="462"/>
      <c r="P53" s="460" t="s">
        <v>3</v>
      </c>
      <c r="Q53" s="461"/>
      <c r="R53" s="461"/>
      <c r="S53" s="461"/>
      <c r="T53" s="461"/>
      <c r="U53" s="461"/>
      <c r="V53" s="461"/>
      <c r="W53" s="461"/>
      <c r="X53" s="462"/>
      <c r="Y53" s="460" t="s">
        <v>2</v>
      </c>
      <c r="Z53" s="461"/>
      <c r="AA53" s="461"/>
      <c r="AB53" s="461"/>
      <c r="AC53" s="461"/>
      <c r="AD53" s="461"/>
      <c r="AE53" s="461"/>
      <c r="AF53" s="461"/>
      <c r="AG53" s="462"/>
    </row>
    <row r="54" spans="2:33" ht="14.1" customHeight="1">
      <c r="B54" s="456"/>
      <c r="C54" s="463"/>
      <c r="D54" s="464"/>
      <c r="E54" s="464"/>
      <c r="F54" s="464"/>
      <c r="G54" s="465"/>
      <c r="H54" s="463"/>
      <c r="I54" s="464"/>
      <c r="J54" s="464"/>
      <c r="K54" s="464"/>
      <c r="L54" s="464"/>
      <c r="M54" s="464"/>
      <c r="N54" s="464"/>
      <c r="O54" s="465"/>
      <c r="P54" s="463"/>
      <c r="Q54" s="464"/>
      <c r="R54" s="464"/>
      <c r="S54" s="464"/>
      <c r="T54" s="464"/>
      <c r="U54" s="464"/>
      <c r="V54" s="464"/>
      <c r="W54" s="464"/>
      <c r="X54" s="465"/>
      <c r="Y54" s="463"/>
      <c r="Z54" s="464"/>
      <c r="AA54" s="464"/>
      <c r="AB54" s="464"/>
      <c r="AC54" s="464"/>
      <c r="AD54" s="464"/>
      <c r="AE54" s="464"/>
      <c r="AF54" s="464"/>
      <c r="AG54" s="465"/>
    </row>
    <row r="55" spans="2:33" ht="15.9" customHeight="1">
      <c r="B55" s="499">
        <v>11</v>
      </c>
      <c r="C55" s="505" t="str">
        <f>IF(作業員の選択!$C$21="","",VLOOKUP(作業員の選択!$C$21,基本データ!$A$11:$AN$50,2,FALSE))</f>
        <v>あおやぎ　いちろう</v>
      </c>
      <c r="D55" s="506"/>
      <c r="E55" s="506"/>
      <c r="F55" s="506"/>
      <c r="G55" s="506"/>
      <c r="H55" s="509" t="str">
        <f>IF(作業員の選択!$C$21="","",VLOOKUP(作業員の選択!$C$21,基本データ!$A$11:$AN$50,35,FALSE))</f>
        <v>協会けんぽ</v>
      </c>
      <c r="I55" s="509"/>
      <c r="J55" s="509"/>
      <c r="K55" s="509"/>
      <c r="L55" s="509"/>
      <c r="M55" s="509"/>
      <c r="N55" s="509"/>
      <c r="O55" s="509"/>
      <c r="P55" s="438" t="str">
        <f>IF(作業員の選択!$C$21="","",VLOOKUP(作業員の選択!$C$21,基本データ!$A$11:$AN$50,37,FALSE))</f>
        <v>国民年金</v>
      </c>
      <c r="Q55" s="438"/>
      <c r="R55" s="438"/>
      <c r="S55" s="438"/>
      <c r="T55" s="438"/>
      <c r="U55" s="438"/>
      <c r="V55" s="438"/>
      <c r="W55" s="438"/>
      <c r="X55" s="438"/>
      <c r="Y55" s="438" t="str">
        <f>IF(作業員の選択!$C$21="","",VLOOKUP(作業員の選択!$C$21,基本データ!$A$11:$AN$50,39,FALSE))</f>
        <v>適用除外</v>
      </c>
      <c r="Z55" s="438"/>
      <c r="AA55" s="438"/>
      <c r="AB55" s="438"/>
      <c r="AC55" s="438"/>
      <c r="AD55" s="438"/>
      <c r="AE55" s="438"/>
      <c r="AF55" s="438"/>
      <c r="AG55" s="438"/>
    </row>
    <row r="56" spans="2:33" ht="27.9" customHeight="1">
      <c r="B56" s="500"/>
      <c r="C56" s="501" t="str">
        <f>IF(作業員の選択!$C$21="","",VLOOKUP(作業員の選択!$C$21,基本データ!$A$11:$AN$50,1,FALSE))</f>
        <v>青柳　一郎</v>
      </c>
      <c r="D56" s="502"/>
      <c r="E56" s="502"/>
      <c r="F56" s="502"/>
      <c r="G56" s="503"/>
      <c r="H56" s="445">
        <f>IF(作業員の選択!$C$21="","",VLOOKUP(作業員の選択!$C$21,基本データ!$A$11:$AN$50,36,FALSE))</f>
        <v>11</v>
      </c>
      <c r="I56" s="445"/>
      <c r="J56" s="445"/>
      <c r="K56" s="445"/>
      <c r="L56" s="445"/>
      <c r="M56" s="445"/>
      <c r="N56" s="445"/>
      <c r="O56" s="445"/>
      <c r="P56" s="445" t="s">
        <v>372</v>
      </c>
      <c r="Q56" s="445"/>
      <c r="R56" s="445"/>
      <c r="S56" s="445"/>
      <c r="T56" s="445"/>
      <c r="U56" s="445"/>
      <c r="V56" s="445"/>
      <c r="W56" s="445"/>
      <c r="X56" s="445"/>
      <c r="Y56" s="445" t="str">
        <f>IF(作業員の選択!$C$21="","",IF(Y55="適用除外","－",VLOOKUP(作業員の選択!$C$21,基本データ!$A$11:$AR$60,40,FALSE)))</f>
        <v>－</v>
      </c>
      <c r="Z56" s="445"/>
      <c r="AA56" s="445"/>
      <c r="AB56" s="445"/>
      <c r="AC56" s="445"/>
      <c r="AD56" s="445"/>
      <c r="AE56" s="445"/>
      <c r="AF56" s="445"/>
      <c r="AG56" s="445"/>
    </row>
    <row r="57" spans="2:33" ht="15.9" customHeight="1">
      <c r="B57" s="499">
        <v>12</v>
      </c>
      <c r="C57" s="435" t="str">
        <f>IF(作業員の選択!$C$22="","",VLOOKUP(作業員の選択!$C$22,基本データ!$A$11:$AN$50,2,FALSE))</f>
        <v>あおやぎ　じろう</v>
      </c>
      <c r="D57" s="436"/>
      <c r="E57" s="436"/>
      <c r="F57" s="436"/>
      <c r="G57" s="437"/>
      <c r="H57" s="435" t="str">
        <f>IF(作業員の選択!$C$22="","",VLOOKUP(作業員の選択!$C$22,基本データ!$A$11:$AN$50,35,FALSE))</f>
        <v>協会けんぽ</v>
      </c>
      <c r="I57" s="436"/>
      <c r="J57" s="436"/>
      <c r="K57" s="436"/>
      <c r="L57" s="436"/>
      <c r="M57" s="436"/>
      <c r="N57" s="436"/>
      <c r="O57" s="437"/>
      <c r="P57" s="435" t="str">
        <f>IF(作業員の選択!$C$22="","",VLOOKUP(作業員の選択!$C$22,基本データ!$A$11:$AN$50,37,FALSE))</f>
        <v>国民年金</v>
      </c>
      <c r="Q57" s="436"/>
      <c r="R57" s="436"/>
      <c r="S57" s="436"/>
      <c r="T57" s="436"/>
      <c r="U57" s="436"/>
      <c r="V57" s="436"/>
      <c r="W57" s="436"/>
      <c r="X57" s="437"/>
      <c r="Y57" s="438">
        <f>IF(作業員の選択!$C$22="","",VLOOKUP(作業員の選択!$C$22,基本データ!$A$11:$AN$50,39,FALSE))</f>
        <v>0</v>
      </c>
      <c r="Z57" s="438"/>
      <c r="AA57" s="438"/>
      <c r="AB57" s="438"/>
      <c r="AC57" s="438"/>
      <c r="AD57" s="438"/>
      <c r="AE57" s="438"/>
      <c r="AF57" s="438"/>
      <c r="AG57" s="438"/>
    </row>
    <row r="58" spans="2:33" ht="27.9" customHeight="1">
      <c r="B58" s="500"/>
      <c r="C58" s="439" t="str">
        <f>IF(作業員の選択!$C$22="","",VLOOKUP(作業員の選択!$C$22,基本データ!$A$11:$AN$50,1,FALSE))</f>
        <v>青柳　次郎</v>
      </c>
      <c r="D58" s="440"/>
      <c r="E58" s="440"/>
      <c r="F58" s="440"/>
      <c r="G58" s="441"/>
      <c r="H58" s="442">
        <f>IF(作業員の選択!$C$22="","",VLOOKUP(作業員の選択!$C$22,基本データ!$A$11:$AN$50,36,FALSE))</f>
        <v>12</v>
      </c>
      <c r="I58" s="443"/>
      <c r="J58" s="443"/>
      <c r="K58" s="443"/>
      <c r="L58" s="443"/>
      <c r="M58" s="443"/>
      <c r="N58" s="443"/>
      <c r="O58" s="444"/>
      <c r="P58" s="442" t="s">
        <v>372</v>
      </c>
      <c r="Q58" s="443"/>
      <c r="R58" s="443"/>
      <c r="S58" s="443"/>
      <c r="T58" s="443"/>
      <c r="U58" s="443"/>
      <c r="V58" s="443"/>
      <c r="W58" s="443"/>
      <c r="X58" s="444"/>
      <c r="Y58" s="445">
        <f>IF(作業員の選択!$C$22="","",IF(Y57="適用除外","－",VLOOKUP(作業員の選択!$C$22,基本データ!$A$11:$AR$60,40,FALSE)))</f>
        <v>1012</v>
      </c>
      <c r="Z58" s="445"/>
      <c r="AA58" s="445"/>
      <c r="AB58" s="445"/>
      <c r="AC58" s="445"/>
      <c r="AD58" s="445"/>
      <c r="AE58" s="445"/>
      <c r="AF58" s="445"/>
      <c r="AG58" s="445"/>
    </row>
    <row r="59" spans="2:33" ht="15.9" customHeight="1">
      <c r="B59" s="499">
        <v>13</v>
      </c>
      <c r="C59" s="435" t="str">
        <f>IF(作業員の選択!$C$23="","",VLOOKUP(作業員の選択!$C$23,基本データ!$A$11:$AN$50,2,FALSE))</f>
        <v>あおやぎ　さぶろう</v>
      </c>
      <c r="D59" s="436"/>
      <c r="E59" s="436"/>
      <c r="F59" s="436"/>
      <c r="G59" s="437"/>
      <c r="H59" s="435" t="str">
        <f>IF(作業員の選択!$C$23="","",VLOOKUP(作業員の選択!$C$23,基本データ!$A$11:$AN$50,35,FALSE))</f>
        <v>協会けんぽ</v>
      </c>
      <c r="I59" s="436"/>
      <c r="J59" s="436"/>
      <c r="K59" s="436"/>
      <c r="L59" s="436"/>
      <c r="M59" s="436"/>
      <c r="N59" s="436"/>
      <c r="O59" s="437"/>
      <c r="P59" s="435" t="str">
        <f>IF(作業員の選択!$C$23="","",VLOOKUP(作業員の選択!$C$23,基本データ!$A$11:$AN$50,37,FALSE))</f>
        <v>国民年金</v>
      </c>
      <c r="Q59" s="436"/>
      <c r="R59" s="436"/>
      <c r="S59" s="436"/>
      <c r="T59" s="436"/>
      <c r="U59" s="436"/>
      <c r="V59" s="436"/>
      <c r="W59" s="436"/>
      <c r="X59" s="437"/>
      <c r="Y59" s="438">
        <f>IF(作業員の選択!$C$23="","",VLOOKUP(作業員の選択!$C$23,基本データ!$A$11:$AN$50,39,FALSE))</f>
        <v>0</v>
      </c>
      <c r="Z59" s="438"/>
      <c r="AA59" s="438"/>
      <c r="AB59" s="438"/>
      <c r="AC59" s="438"/>
      <c r="AD59" s="438"/>
      <c r="AE59" s="438"/>
      <c r="AF59" s="438"/>
      <c r="AG59" s="438"/>
    </row>
    <row r="60" spans="2:33" ht="27.9" customHeight="1">
      <c r="B60" s="500"/>
      <c r="C60" s="439" t="str">
        <f>IF(作業員の選択!$C$23="","",VLOOKUP(作業員の選択!$C$23,基本データ!$A$11:$AN$50,1,FALSE))</f>
        <v>青柳　三郎</v>
      </c>
      <c r="D60" s="440"/>
      <c r="E60" s="440"/>
      <c r="F60" s="440"/>
      <c r="G60" s="441"/>
      <c r="H60" s="442">
        <f>IF(作業員の選択!$C$23="","",VLOOKUP(作業員の選択!$C$23,基本データ!$A$11:$AN$50,36,FALSE))</f>
        <v>13</v>
      </c>
      <c r="I60" s="443"/>
      <c r="J60" s="443"/>
      <c r="K60" s="443"/>
      <c r="L60" s="443"/>
      <c r="M60" s="443"/>
      <c r="N60" s="443"/>
      <c r="O60" s="444"/>
      <c r="P60" s="442" t="s">
        <v>372</v>
      </c>
      <c r="Q60" s="443"/>
      <c r="R60" s="443"/>
      <c r="S60" s="443"/>
      <c r="T60" s="443"/>
      <c r="U60" s="443"/>
      <c r="V60" s="443"/>
      <c r="W60" s="443"/>
      <c r="X60" s="444"/>
      <c r="Y60" s="445">
        <f>IF(作業員の選択!$C$23="","",IF(Y59="適用除外","－",VLOOKUP(作業員の選択!$C$23,基本データ!$A$11:$AR$60,40,FALSE)))</f>
        <v>1013</v>
      </c>
      <c r="Z60" s="445"/>
      <c r="AA60" s="445"/>
      <c r="AB60" s="445"/>
      <c r="AC60" s="445"/>
      <c r="AD60" s="445"/>
      <c r="AE60" s="445"/>
      <c r="AF60" s="445"/>
      <c r="AG60" s="445"/>
    </row>
    <row r="61" spans="2:33" ht="15.9" customHeight="1">
      <c r="B61" s="499">
        <v>14</v>
      </c>
      <c r="C61" s="435" t="str">
        <f>IF(作業員の選択!$C$24="","",VLOOKUP(作業員の選択!$C$24,基本データ!$A$11:$AN$50,2,FALSE))</f>
        <v>あおやぎ　しろう</v>
      </c>
      <c r="D61" s="436"/>
      <c r="E61" s="436"/>
      <c r="F61" s="436"/>
      <c r="G61" s="437"/>
      <c r="H61" s="435" t="str">
        <f>IF(作業員の選択!$C$24="","",VLOOKUP(作業員の選択!$C$24,基本データ!$A$11:$AN$50,35,FALSE))</f>
        <v>協会けんぽ</v>
      </c>
      <c r="I61" s="436"/>
      <c r="J61" s="436"/>
      <c r="K61" s="436"/>
      <c r="L61" s="436"/>
      <c r="M61" s="436"/>
      <c r="N61" s="436"/>
      <c r="O61" s="437"/>
      <c r="P61" s="435" t="str">
        <f>IF(作業員の選択!$C$24="","",VLOOKUP(作業員の選択!$C$24,基本データ!$A$11:$AN$50,37,FALSE))</f>
        <v>国民年金</v>
      </c>
      <c r="Q61" s="436"/>
      <c r="R61" s="436"/>
      <c r="S61" s="436"/>
      <c r="T61" s="436"/>
      <c r="U61" s="436"/>
      <c r="V61" s="436"/>
      <c r="W61" s="436"/>
      <c r="X61" s="437"/>
      <c r="Y61" s="438">
        <f>IF(作業員の選択!$C$24="","",VLOOKUP(作業員の選択!$C$24,基本データ!$A$11:$AN$50,39,FALSE))</f>
        <v>0</v>
      </c>
      <c r="Z61" s="438"/>
      <c r="AA61" s="438"/>
      <c r="AB61" s="438"/>
      <c r="AC61" s="438"/>
      <c r="AD61" s="438"/>
      <c r="AE61" s="438"/>
      <c r="AF61" s="438"/>
      <c r="AG61" s="438"/>
    </row>
    <row r="62" spans="2:33" ht="27.9" customHeight="1">
      <c r="B62" s="500"/>
      <c r="C62" s="439" t="str">
        <f>IF(作業員の選択!$C$24="","",VLOOKUP(作業員の選択!$C$24,基本データ!$A$11:$AN$50,1,FALSE))</f>
        <v>青柳　四郎</v>
      </c>
      <c r="D62" s="440"/>
      <c r="E62" s="440"/>
      <c r="F62" s="440"/>
      <c r="G62" s="441"/>
      <c r="H62" s="442">
        <f>IF(作業員の選択!$C$24="","",VLOOKUP(作業員の選択!$C$24,基本データ!$A$11:$AN$50,36,FALSE))</f>
        <v>14</v>
      </c>
      <c r="I62" s="443"/>
      <c r="J62" s="443"/>
      <c r="K62" s="443"/>
      <c r="L62" s="443"/>
      <c r="M62" s="443"/>
      <c r="N62" s="443"/>
      <c r="O62" s="444"/>
      <c r="P62" s="442" t="s">
        <v>372</v>
      </c>
      <c r="Q62" s="443"/>
      <c r="R62" s="443"/>
      <c r="S62" s="443"/>
      <c r="T62" s="443"/>
      <c r="U62" s="443"/>
      <c r="V62" s="443"/>
      <c r="W62" s="443"/>
      <c r="X62" s="444"/>
      <c r="Y62" s="445">
        <f>IF(作業員の選択!$C$24="","",IF(Y61="適用除外","－",VLOOKUP(作業員の選択!$C$24,基本データ!$A$11:$AR$60,40,FALSE)))</f>
        <v>1014</v>
      </c>
      <c r="Z62" s="445"/>
      <c r="AA62" s="445"/>
      <c r="AB62" s="445"/>
      <c r="AC62" s="445"/>
      <c r="AD62" s="445"/>
      <c r="AE62" s="445"/>
      <c r="AF62" s="445"/>
      <c r="AG62" s="445"/>
    </row>
    <row r="63" spans="2:33" ht="15.9" customHeight="1">
      <c r="B63" s="499">
        <v>15</v>
      </c>
      <c r="C63" s="435" t="str">
        <f>IF(作業員の選択!$C$25="","",VLOOKUP(作業員の選択!$C$25,基本データ!$A$11:$AN$50,2,FALSE))</f>
        <v>あおやぎ　ごろう</v>
      </c>
      <c r="D63" s="436"/>
      <c r="E63" s="436"/>
      <c r="F63" s="436"/>
      <c r="G63" s="437"/>
      <c r="H63" s="435" t="str">
        <f>IF(作業員の選択!$C$25="","",VLOOKUP(作業員の選択!$C$25,基本データ!$A$11:$AN$50,35,FALSE))</f>
        <v>協会けんぽ</v>
      </c>
      <c r="I63" s="436"/>
      <c r="J63" s="436"/>
      <c r="K63" s="436"/>
      <c r="L63" s="436"/>
      <c r="M63" s="436"/>
      <c r="N63" s="436"/>
      <c r="O63" s="437"/>
      <c r="P63" s="435" t="str">
        <f>IF(作業員の選択!$C$25="","",VLOOKUP(作業員の選択!$C$25,基本データ!$A$11:$AN$50,37,FALSE))</f>
        <v>国民年金</v>
      </c>
      <c r="Q63" s="436"/>
      <c r="R63" s="436"/>
      <c r="S63" s="436"/>
      <c r="T63" s="436"/>
      <c r="U63" s="436"/>
      <c r="V63" s="436"/>
      <c r="W63" s="436"/>
      <c r="X63" s="437"/>
      <c r="Y63" s="438">
        <f>IF(作業員の選択!$C$25="","",VLOOKUP(作業員の選択!$C$25,基本データ!$A$11:$AN$50,39,FALSE))</f>
        <v>0</v>
      </c>
      <c r="Z63" s="438"/>
      <c r="AA63" s="438"/>
      <c r="AB63" s="438"/>
      <c r="AC63" s="438"/>
      <c r="AD63" s="438"/>
      <c r="AE63" s="438"/>
      <c r="AF63" s="438"/>
      <c r="AG63" s="438"/>
    </row>
    <row r="64" spans="2:33" ht="27.9" customHeight="1">
      <c r="B64" s="500"/>
      <c r="C64" s="439" t="str">
        <f>IF(作業員の選択!$C$25="","",VLOOKUP(作業員の選択!$C$25,基本データ!$A$11:$AN$50,1,FALSE))</f>
        <v>青柳　五郎</v>
      </c>
      <c r="D64" s="440"/>
      <c r="E64" s="440"/>
      <c r="F64" s="440"/>
      <c r="G64" s="441"/>
      <c r="H64" s="442">
        <f>IF(作業員の選択!$C$25="","",VLOOKUP(作業員の選択!$C$25,基本データ!$A$11:$AN$50,36,FALSE))</f>
        <v>15</v>
      </c>
      <c r="I64" s="443"/>
      <c r="J64" s="443"/>
      <c r="K64" s="443"/>
      <c r="L64" s="443"/>
      <c r="M64" s="443"/>
      <c r="N64" s="443"/>
      <c r="O64" s="444"/>
      <c r="P64" s="442" t="s">
        <v>372</v>
      </c>
      <c r="Q64" s="443"/>
      <c r="R64" s="443"/>
      <c r="S64" s="443"/>
      <c r="T64" s="443"/>
      <c r="U64" s="443"/>
      <c r="V64" s="443"/>
      <c r="W64" s="443"/>
      <c r="X64" s="444"/>
      <c r="Y64" s="445">
        <f>IF(作業員の選択!$C$25="","",IF(Y63="適用除外","－",VLOOKUP(作業員の選択!$C$25,基本データ!$A$11:$AR$60,40,FALSE)))</f>
        <v>1015</v>
      </c>
      <c r="Z64" s="445"/>
      <c r="AA64" s="445"/>
      <c r="AB64" s="445"/>
      <c r="AC64" s="445"/>
      <c r="AD64" s="445"/>
      <c r="AE64" s="445"/>
      <c r="AF64" s="445"/>
      <c r="AG64" s="445"/>
    </row>
    <row r="65" spans="1:33" ht="15.9" customHeight="1">
      <c r="B65" s="499">
        <v>16</v>
      </c>
      <c r="C65" s="435" t="str">
        <f>IF(作業員の選択!$C$26="","",VLOOKUP(作業員の選択!$C$26,基本データ!$A$11:$AN$50,2,FALSE))</f>
        <v>あおやぎ　ろくろう</v>
      </c>
      <c r="D65" s="436"/>
      <c r="E65" s="436"/>
      <c r="F65" s="436"/>
      <c r="G65" s="437"/>
      <c r="H65" s="435" t="str">
        <f>IF(作業員の選択!$C$26="","",VLOOKUP(作業員の選択!$C$26,基本データ!$A$11:$AN$50,35,FALSE))</f>
        <v>協会けんぽ</v>
      </c>
      <c r="I65" s="436"/>
      <c r="J65" s="436"/>
      <c r="K65" s="436"/>
      <c r="L65" s="436"/>
      <c r="M65" s="436"/>
      <c r="N65" s="436"/>
      <c r="O65" s="437"/>
      <c r="P65" s="435" t="str">
        <f>IF(作業員の選択!$C$26="","",VLOOKUP(作業員の選択!$C$26,基本データ!$A$11:$AN$50,37,FALSE))</f>
        <v>国民年金</v>
      </c>
      <c r="Q65" s="436"/>
      <c r="R65" s="436"/>
      <c r="S65" s="436"/>
      <c r="T65" s="436"/>
      <c r="U65" s="436"/>
      <c r="V65" s="436"/>
      <c r="W65" s="436"/>
      <c r="X65" s="437"/>
      <c r="Y65" s="438">
        <f>IF(作業員の選択!$C$26="","",VLOOKUP(作業員の選択!$C$26,基本データ!$A$11:$AN$50,39,FALSE))</f>
        <v>0</v>
      </c>
      <c r="Z65" s="438"/>
      <c r="AA65" s="438"/>
      <c r="AB65" s="438"/>
      <c r="AC65" s="438"/>
      <c r="AD65" s="438"/>
      <c r="AE65" s="438"/>
      <c r="AF65" s="438"/>
      <c r="AG65" s="438"/>
    </row>
    <row r="66" spans="1:33" ht="27.9" customHeight="1">
      <c r="B66" s="500"/>
      <c r="C66" s="439" t="str">
        <f>IF(作業員の選択!$C$26="","",VLOOKUP(作業員の選択!$C$26,基本データ!$A$11:$AN$50,1,FALSE))</f>
        <v>青柳　六郎</v>
      </c>
      <c r="D66" s="440"/>
      <c r="E66" s="440"/>
      <c r="F66" s="440"/>
      <c r="G66" s="441"/>
      <c r="H66" s="442">
        <f>IF(作業員の選択!$C$26="","",VLOOKUP(作業員の選択!$C$26,基本データ!$A$11:$AN$50,36,FALSE))</f>
        <v>16</v>
      </c>
      <c r="I66" s="443"/>
      <c r="J66" s="443"/>
      <c r="K66" s="443"/>
      <c r="L66" s="443"/>
      <c r="M66" s="443"/>
      <c r="N66" s="443"/>
      <c r="O66" s="444"/>
      <c r="P66" s="442" t="s">
        <v>372</v>
      </c>
      <c r="Q66" s="443"/>
      <c r="R66" s="443"/>
      <c r="S66" s="443"/>
      <c r="T66" s="443"/>
      <c r="U66" s="443"/>
      <c r="V66" s="443"/>
      <c r="W66" s="443"/>
      <c r="X66" s="444"/>
      <c r="Y66" s="445">
        <f>IF(作業員の選択!$C$26="","",IF(Y65="適用除外","－",VLOOKUP(作業員の選択!$C$26,基本データ!$A$11:$AR$60,40,FALSE)))</f>
        <v>1016</v>
      </c>
      <c r="Z66" s="445"/>
      <c r="AA66" s="445"/>
      <c r="AB66" s="445"/>
      <c r="AC66" s="445"/>
      <c r="AD66" s="445"/>
      <c r="AE66" s="445"/>
      <c r="AF66" s="445"/>
      <c r="AG66" s="445"/>
    </row>
    <row r="67" spans="1:33" ht="15.9" customHeight="1">
      <c r="B67" s="499">
        <v>17</v>
      </c>
      <c r="C67" s="435" t="str">
        <f>IF(作業員の選択!$C$27="","",VLOOKUP(作業員の選択!$C$27,基本データ!$A$11:$AN$50,2,FALSE))</f>
        <v>あおやぎ　しちろう</v>
      </c>
      <c r="D67" s="436"/>
      <c r="E67" s="436"/>
      <c r="F67" s="436"/>
      <c r="G67" s="437"/>
      <c r="H67" s="435" t="str">
        <f>IF(作業員の選択!$C$27="","",VLOOKUP(作業員の選択!$C$27,基本データ!$A$11:$AN$50,35,FALSE))</f>
        <v>協会けんぽ</v>
      </c>
      <c r="I67" s="436"/>
      <c r="J67" s="436"/>
      <c r="K67" s="436"/>
      <c r="L67" s="436"/>
      <c r="M67" s="436"/>
      <c r="N67" s="436"/>
      <c r="O67" s="437"/>
      <c r="P67" s="435" t="str">
        <f>IF(作業員の選択!$C$27="","",VLOOKUP(作業員の選択!$C$27,基本データ!$A$11:$AN$50,37,FALSE))</f>
        <v>国民年金</v>
      </c>
      <c r="Q67" s="436"/>
      <c r="R67" s="436"/>
      <c r="S67" s="436"/>
      <c r="T67" s="436"/>
      <c r="U67" s="436"/>
      <c r="V67" s="436"/>
      <c r="W67" s="436"/>
      <c r="X67" s="437"/>
      <c r="Y67" s="438">
        <f>IF(作業員の選択!$C$27="","",VLOOKUP(作業員の選択!$C$27,基本データ!$A$11:$AN$50,39,FALSE))</f>
        <v>0</v>
      </c>
      <c r="Z67" s="438"/>
      <c r="AA67" s="438"/>
      <c r="AB67" s="438"/>
      <c r="AC67" s="438"/>
      <c r="AD67" s="438"/>
      <c r="AE67" s="438"/>
      <c r="AF67" s="438"/>
      <c r="AG67" s="438"/>
    </row>
    <row r="68" spans="1:33" ht="27.9" customHeight="1">
      <c r="B68" s="500"/>
      <c r="C68" s="439" t="str">
        <f>IF(作業員の選択!$C$27="","",VLOOKUP(作業員の選択!$C$27,基本データ!$A$11:$AN$50,1,FALSE))</f>
        <v>青柳　七郎</v>
      </c>
      <c r="D68" s="440"/>
      <c r="E68" s="440"/>
      <c r="F68" s="440"/>
      <c r="G68" s="441"/>
      <c r="H68" s="442">
        <f>IF(作業員の選択!$C$27="","",VLOOKUP(作業員の選択!$C$27,基本データ!$A$11:$AN$50,36,FALSE))</f>
        <v>17</v>
      </c>
      <c r="I68" s="443"/>
      <c r="J68" s="443"/>
      <c r="K68" s="443"/>
      <c r="L68" s="443"/>
      <c r="M68" s="443"/>
      <c r="N68" s="443"/>
      <c r="O68" s="444"/>
      <c r="P68" s="442" t="s">
        <v>372</v>
      </c>
      <c r="Q68" s="443"/>
      <c r="R68" s="443"/>
      <c r="S68" s="443"/>
      <c r="T68" s="443"/>
      <c r="U68" s="443"/>
      <c r="V68" s="443"/>
      <c r="W68" s="443"/>
      <c r="X68" s="444"/>
      <c r="Y68" s="445">
        <f>IF(作業員の選択!$C$27="","",IF(Y67="適用除外","－",VLOOKUP(作業員の選択!$C$27,基本データ!$A$11:$AR$60,40,FALSE)))</f>
        <v>1017</v>
      </c>
      <c r="Z68" s="445"/>
      <c r="AA68" s="445"/>
      <c r="AB68" s="445"/>
      <c r="AC68" s="445"/>
      <c r="AD68" s="445"/>
      <c r="AE68" s="445"/>
      <c r="AF68" s="445"/>
      <c r="AG68" s="445"/>
    </row>
    <row r="69" spans="1:33" ht="15.9" customHeight="1">
      <c r="B69" s="499">
        <v>18</v>
      </c>
      <c r="C69" s="435" t="str">
        <f>IF(作業員の選択!$C$28="","",VLOOKUP(作業員の選択!$C$28,基本データ!$A$11:$AN$50,2,FALSE))</f>
        <v>あおやぎ　はちろう</v>
      </c>
      <c r="D69" s="436"/>
      <c r="E69" s="436"/>
      <c r="F69" s="436"/>
      <c r="G69" s="437"/>
      <c r="H69" s="435" t="str">
        <f>IF(作業員の選択!$C$28="","",VLOOKUP(作業員の選択!$C$28,基本データ!$A$11:$AN$50,35,FALSE))</f>
        <v>協会けんぽ</v>
      </c>
      <c r="I69" s="436"/>
      <c r="J69" s="436"/>
      <c r="K69" s="436"/>
      <c r="L69" s="436"/>
      <c r="M69" s="436"/>
      <c r="N69" s="436"/>
      <c r="O69" s="437"/>
      <c r="P69" s="435" t="str">
        <f>IF(作業員の選択!$C$28="","",VLOOKUP(作業員の選択!$C$28,基本データ!$A$11:$AN$50,37,FALSE))</f>
        <v>国民年金</v>
      </c>
      <c r="Q69" s="436"/>
      <c r="R69" s="436"/>
      <c r="S69" s="436"/>
      <c r="T69" s="436"/>
      <c r="U69" s="436"/>
      <c r="V69" s="436"/>
      <c r="W69" s="436"/>
      <c r="X69" s="437"/>
      <c r="Y69" s="438">
        <f>IF(作業員の選択!$C$28="","",VLOOKUP(作業員の選択!$C$28,基本データ!$A$11:$AN$50,39,FALSE))</f>
        <v>0</v>
      </c>
      <c r="Z69" s="438"/>
      <c r="AA69" s="438"/>
      <c r="AB69" s="438"/>
      <c r="AC69" s="438"/>
      <c r="AD69" s="438"/>
      <c r="AE69" s="438"/>
      <c r="AF69" s="438"/>
      <c r="AG69" s="438"/>
    </row>
    <row r="70" spans="1:33" ht="27.9" customHeight="1">
      <c r="B70" s="500"/>
      <c r="C70" s="439" t="str">
        <f>IF(作業員の選択!$C$28="","",VLOOKUP(作業員の選択!$C$28,基本データ!$A$11:$AN$50,1,FALSE))</f>
        <v>青柳　八郎</v>
      </c>
      <c r="D70" s="440"/>
      <c r="E70" s="440"/>
      <c r="F70" s="440"/>
      <c r="G70" s="441"/>
      <c r="H70" s="442">
        <f>IF(作業員の選択!$C$28="","",VLOOKUP(作業員の選択!$C$28,基本データ!$A$11:$AN$50,36,FALSE))</f>
        <v>18</v>
      </c>
      <c r="I70" s="443"/>
      <c r="J70" s="443"/>
      <c r="K70" s="443"/>
      <c r="L70" s="443"/>
      <c r="M70" s="443"/>
      <c r="N70" s="443"/>
      <c r="O70" s="444"/>
      <c r="P70" s="442" t="s">
        <v>372</v>
      </c>
      <c r="Q70" s="443"/>
      <c r="R70" s="443"/>
      <c r="S70" s="443"/>
      <c r="T70" s="443"/>
      <c r="U70" s="443"/>
      <c r="V70" s="443"/>
      <c r="W70" s="443"/>
      <c r="X70" s="444"/>
      <c r="Y70" s="445">
        <f>IF(作業員の選択!$C$28="","",IF(Y69="適用除外","－",VLOOKUP(作業員の選択!$C$28,基本データ!$A$11:$AR$60,40,FALSE)))</f>
        <v>1018</v>
      </c>
      <c r="Z70" s="445"/>
      <c r="AA70" s="445"/>
      <c r="AB70" s="445"/>
      <c r="AC70" s="445"/>
      <c r="AD70" s="445"/>
      <c r="AE70" s="445"/>
      <c r="AF70" s="445"/>
      <c r="AG70" s="445"/>
    </row>
    <row r="71" spans="1:33" ht="15.9" customHeight="1">
      <c r="B71" s="499">
        <v>19</v>
      </c>
      <c r="C71" s="435" t="str">
        <f>IF(作業員の選択!$C$29="","",VLOOKUP(作業員の選択!$C$29,基本データ!$A$11:$AN$50,2,FALSE))</f>
        <v>あおやぎ　くろう</v>
      </c>
      <c r="D71" s="436"/>
      <c r="E71" s="436"/>
      <c r="F71" s="436"/>
      <c r="G71" s="437"/>
      <c r="H71" s="435" t="str">
        <f>IF(作業員の選択!$C$29="","",VLOOKUP(作業員の選択!$C$29,基本データ!$A$11:$AN$50,35,FALSE))</f>
        <v>協会けんぽ</v>
      </c>
      <c r="I71" s="436"/>
      <c r="J71" s="436"/>
      <c r="K71" s="436"/>
      <c r="L71" s="436"/>
      <c r="M71" s="436"/>
      <c r="N71" s="436"/>
      <c r="O71" s="437"/>
      <c r="P71" s="435" t="str">
        <f>IF(作業員の選択!$C$29="","",VLOOKUP(作業員の選択!$C$29,基本データ!$A$11:$AN$50,37,FALSE))</f>
        <v>国民年金</v>
      </c>
      <c r="Q71" s="436"/>
      <c r="R71" s="436"/>
      <c r="S71" s="436"/>
      <c r="T71" s="436"/>
      <c r="U71" s="436"/>
      <c r="V71" s="436"/>
      <c r="W71" s="436"/>
      <c r="X71" s="437"/>
      <c r="Y71" s="438">
        <f>IF(作業員の選択!$C$29="","",VLOOKUP(作業員の選択!$C$29,基本データ!$A$11:$AN$50,39,FALSE))</f>
        <v>0</v>
      </c>
      <c r="Z71" s="438"/>
      <c r="AA71" s="438"/>
      <c r="AB71" s="438"/>
      <c r="AC71" s="438"/>
      <c r="AD71" s="438"/>
      <c r="AE71" s="438"/>
      <c r="AF71" s="438"/>
      <c r="AG71" s="438"/>
    </row>
    <row r="72" spans="1:33" ht="27.9" customHeight="1">
      <c r="B72" s="500"/>
      <c r="C72" s="439" t="str">
        <f>IF(作業員の選択!$C$29="","",VLOOKUP(作業員の選択!$C$29,基本データ!$A$11:$AN$50,1,FALSE))</f>
        <v>青柳　九郎</v>
      </c>
      <c r="D72" s="440"/>
      <c r="E72" s="440"/>
      <c r="F72" s="440"/>
      <c r="G72" s="441"/>
      <c r="H72" s="442">
        <f>IF(作業員の選択!$C$29="","",VLOOKUP(作業員の選択!$C$29,基本データ!$A$11:$AN$50,36,FALSE))</f>
        <v>19</v>
      </c>
      <c r="I72" s="443"/>
      <c r="J72" s="443"/>
      <c r="K72" s="443"/>
      <c r="L72" s="443"/>
      <c r="M72" s="443"/>
      <c r="N72" s="443"/>
      <c r="O72" s="444"/>
      <c r="P72" s="442" t="s">
        <v>372</v>
      </c>
      <c r="Q72" s="443"/>
      <c r="R72" s="443"/>
      <c r="S72" s="443"/>
      <c r="T72" s="443"/>
      <c r="U72" s="443"/>
      <c r="V72" s="443"/>
      <c r="W72" s="443"/>
      <c r="X72" s="444"/>
      <c r="Y72" s="445">
        <f>IF(作業員の選択!$C$29="","",IF(Y71="適用除外","－",VLOOKUP(作業員の選択!$C$29,基本データ!$A$11:$AR$60,40,FALSE)))</f>
        <v>1019</v>
      </c>
      <c r="Z72" s="445"/>
      <c r="AA72" s="445"/>
      <c r="AB72" s="445"/>
      <c r="AC72" s="445"/>
      <c r="AD72" s="445"/>
      <c r="AE72" s="445"/>
      <c r="AF72" s="445"/>
      <c r="AG72" s="445"/>
    </row>
    <row r="73" spans="1:33" ht="15.9" customHeight="1">
      <c r="B73" s="499">
        <v>20</v>
      </c>
      <c r="C73" s="435" t="str">
        <f>IF(作業員の選択!$C$30="","",VLOOKUP(作業員の選択!$C$30,基本データ!$A$11:$AN$50,2,FALSE))</f>
        <v>あおやぎ　じゅうろう</v>
      </c>
      <c r="D73" s="436"/>
      <c r="E73" s="436"/>
      <c r="F73" s="436"/>
      <c r="G73" s="437"/>
      <c r="H73" s="435" t="str">
        <f>IF(作業員の選択!$C$30="","",VLOOKUP(作業員の選択!$C$30,基本データ!$A$11:$AN$50,35,FALSE))</f>
        <v>協会けんぽ</v>
      </c>
      <c r="I73" s="436"/>
      <c r="J73" s="436"/>
      <c r="K73" s="436"/>
      <c r="L73" s="436"/>
      <c r="M73" s="436"/>
      <c r="N73" s="436"/>
      <c r="O73" s="437"/>
      <c r="P73" s="435" t="str">
        <f>IF(作業員の選択!$C$30="","",VLOOKUP(作業員の選択!$C$30,基本データ!$A$11:$AN$50,37,FALSE))</f>
        <v>国民年金</v>
      </c>
      <c r="Q73" s="436"/>
      <c r="R73" s="436"/>
      <c r="S73" s="436"/>
      <c r="T73" s="436"/>
      <c r="U73" s="436"/>
      <c r="V73" s="436"/>
      <c r="W73" s="436"/>
      <c r="X73" s="437"/>
      <c r="Y73" s="438">
        <f>IF(作業員の選択!$C$30="","",VLOOKUP(作業員の選択!$C$30,基本データ!$A$11:$AN$50,39,FALSE))</f>
        <v>0</v>
      </c>
      <c r="Z73" s="438"/>
      <c r="AA73" s="438"/>
      <c r="AB73" s="438"/>
      <c r="AC73" s="438"/>
      <c r="AD73" s="438"/>
      <c r="AE73" s="438"/>
      <c r="AF73" s="438"/>
      <c r="AG73" s="438"/>
    </row>
    <row r="74" spans="1:33" ht="27.9" customHeight="1">
      <c r="B74" s="504"/>
      <c r="C74" s="439" t="str">
        <f>IF(作業員の選択!$C$30="","",VLOOKUP(作業員の選択!$C$30,基本データ!$A$11:$AN$50,1,FALSE))</f>
        <v>青柳　十郎</v>
      </c>
      <c r="D74" s="440"/>
      <c r="E74" s="440"/>
      <c r="F74" s="440"/>
      <c r="G74" s="441"/>
      <c r="H74" s="442">
        <f>IF(作業員の選択!$C$30="","",VLOOKUP(作業員の選択!$C$30,基本データ!$A$11:$AN$50,36,FALSE))</f>
        <v>20</v>
      </c>
      <c r="I74" s="443"/>
      <c r="J74" s="443"/>
      <c r="K74" s="443"/>
      <c r="L74" s="443"/>
      <c r="M74" s="443"/>
      <c r="N74" s="443"/>
      <c r="O74" s="444"/>
      <c r="P74" s="442" t="s">
        <v>372</v>
      </c>
      <c r="Q74" s="443"/>
      <c r="R74" s="443"/>
      <c r="S74" s="443"/>
      <c r="T74" s="443"/>
      <c r="U74" s="443"/>
      <c r="V74" s="443"/>
      <c r="W74" s="443"/>
      <c r="X74" s="444"/>
      <c r="Y74" s="445">
        <f>IF(作業員の選択!$C$30="","",IF(Y73="適用除外","－",VLOOKUP(作業員の選択!$C$30,基本データ!$A$11:$AR$60,40,FALSE)))</f>
        <v>1020</v>
      </c>
      <c r="Z74" s="445"/>
      <c r="AA74" s="445"/>
      <c r="AB74" s="445"/>
      <c r="AC74" s="445"/>
      <c r="AD74" s="445"/>
      <c r="AE74" s="445"/>
      <c r="AF74" s="445"/>
      <c r="AG74" s="445"/>
    </row>
    <row r="76" spans="1:33" s="2" customFormat="1" ht="134.25" customHeight="1">
      <c r="A76" s="1"/>
      <c r="B76" s="432" t="s">
        <v>1</v>
      </c>
      <c r="C76" s="432"/>
      <c r="D76" s="432"/>
      <c r="E76" s="432"/>
      <c r="F76" s="432"/>
      <c r="G76" s="432"/>
      <c r="H76" s="432"/>
      <c r="I76" s="432"/>
      <c r="J76" s="432"/>
      <c r="K76" s="432"/>
      <c r="L76" s="432"/>
      <c r="M76" s="432"/>
      <c r="N76" s="432"/>
      <c r="O76" s="432"/>
      <c r="P76" s="432"/>
      <c r="Q76" s="432"/>
      <c r="R76" s="432"/>
      <c r="S76" s="432"/>
      <c r="T76" s="432"/>
      <c r="U76" s="432"/>
      <c r="V76" s="432"/>
      <c r="W76" s="432"/>
      <c r="X76" s="432"/>
      <c r="Y76" s="432"/>
      <c r="Z76" s="432"/>
      <c r="AA76" s="432"/>
      <c r="AB76" s="432"/>
      <c r="AC76" s="432"/>
      <c r="AD76" s="432"/>
      <c r="AE76" s="432"/>
      <c r="AF76" s="432"/>
      <c r="AG76" s="3" t="s">
        <v>0</v>
      </c>
    </row>
    <row r="77" spans="1:33" ht="14.25" customHeight="1">
      <c r="A77" s="22"/>
      <c r="B77" s="473" t="s">
        <v>23</v>
      </c>
      <c r="C77" s="474"/>
      <c r="D77" s="474"/>
      <c r="E77" s="474"/>
      <c r="F77" s="475"/>
      <c r="G77" s="22"/>
      <c r="H77" s="22"/>
      <c r="I77" s="21"/>
      <c r="U77" s="18"/>
      <c r="V77" s="18"/>
      <c r="W77" s="18"/>
      <c r="X77" s="18"/>
      <c r="Y77" s="18"/>
      <c r="Z77" s="18"/>
      <c r="AA77" s="18"/>
      <c r="AB77" s="18"/>
      <c r="AC77" s="18"/>
      <c r="AD77" s="18"/>
      <c r="AE77" s="18"/>
    </row>
    <row r="78" spans="1:33" ht="13.5" customHeight="1">
      <c r="A78" s="22"/>
      <c r="B78" s="476"/>
      <c r="C78" s="477"/>
      <c r="D78" s="477"/>
      <c r="E78" s="477"/>
      <c r="F78" s="478"/>
      <c r="G78" s="22"/>
      <c r="H78" s="22"/>
      <c r="I78" s="21"/>
      <c r="T78" s="479" t="s">
        <v>22</v>
      </c>
      <c r="U78" s="480"/>
      <c r="V78" s="480"/>
      <c r="W78" s="481"/>
      <c r="X78" s="485"/>
      <c r="Y78" s="485"/>
      <c r="Z78" s="485"/>
      <c r="AA78" s="485"/>
      <c r="AB78" s="485"/>
      <c r="AC78" s="485"/>
      <c r="AD78" s="485"/>
      <c r="AE78" s="485"/>
      <c r="AF78" s="485"/>
      <c r="AG78" s="485"/>
    </row>
    <row r="79" spans="1:33" ht="13.5" customHeight="1">
      <c r="T79" s="482"/>
      <c r="U79" s="483"/>
      <c r="V79" s="483"/>
      <c r="W79" s="484"/>
      <c r="X79" s="485"/>
      <c r="Y79" s="485"/>
      <c r="Z79" s="485"/>
      <c r="AA79" s="485"/>
      <c r="AB79" s="485"/>
      <c r="AC79" s="485"/>
      <c r="AD79" s="485"/>
      <c r="AE79" s="485"/>
      <c r="AF79" s="485"/>
      <c r="AG79" s="485"/>
    </row>
    <row r="80" spans="1:33" ht="17.25" customHeight="1">
      <c r="A80" s="15"/>
      <c r="O80" s="18"/>
      <c r="P80" s="18"/>
      <c r="Q80" s="18"/>
      <c r="R80" s="18"/>
      <c r="S80" s="18"/>
      <c r="T80" s="18"/>
      <c r="U80" s="486" t="s">
        <v>21</v>
      </c>
      <c r="V80" s="486"/>
      <c r="W80" s="486"/>
      <c r="X80" s="486"/>
      <c r="Y80" s="487" t="str">
        <f>IF(作業員の選択!$G$20="","令和  年  月  日",作業員の選択!$G$20)</f>
        <v>令和  年  月  日</v>
      </c>
      <c r="Z80" s="487"/>
      <c r="AA80" s="487"/>
      <c r="AB80" s="487"/>
      <c r="AC80" s="487"/>
      <c r="AD80" s="487"/>
      <c r="AE80" s="487"/>
      <c r="AF80" s="487"/>
      <c r="AG80" s="487"/>
    </row>
    <row r="81" spans="1:33" ht="17.25" customHeight="1">
      <c r="A81" s="15"/>
      <c r="B81" s="15"/>
      <c r="C81" s="15"/>
      <c r="D81" s="15"/>
      <c r="E81" s="14"/>
      <c r="F81" s="14"/>
      <c r="G81" s="488" t="s">
        <v>20</v>
      </c>
      <c r="H81" s="488"/>
      <c r="I81" s="488"/>
      <c r="J81" s="488"/>
      <c r="K81" s="488"/>
      <c r="L81" s="488"/>
      <c r="M81" s="488"/>
      <c r="N81" s="488"/>
      <c r="O81" s="488"/>
      <c r="P81" s="488"/>
      <c r="Q81" s="488"/>
      <c r="R81" s="488"/>
      <c r="S81" s="488"/>
      <c r="T81" s="488"/>
      <c r="U81" s="488"/>
      <c r="V81" s="488"/>
      <c r="W81" s="18"/>
      <c r="X81" s="18"/>
      <c r="Y81" s="19"/>
      <c r="Z81" s="19"/>
      <c r="AA81" s="19"/>
      <c r="AB81" s="20"/>
      <c r="AC81" s="19"/>
      <c r="AD81" s="20"/>
      <c r="AE81" s="19"/>
      <c r="AF81" s="20"/>
      <c r="AG81" s="19"/>
    </row>
    <row r="82" spans="1:33" ht="17.25" customHeight="1">
      <c r="A82" s="15"/>
      <c r="B82" s="15"/>
      <c r="C82" s="15"/>
      <c r="D82" s="15"/>
      <c r="E82" s="14"/>
      <c r="F82" s="14"/>
      <c r="G82" s="488"/>
      <c r="H82" s="488"/>
      <c r="I82" s="488"/>
      <c r="J82" s="488"/>
      <c r="K82" s="488"/>
      <c r="L82" s="488"/>
      <c r="M82" s="488"/>
      <c r="N82" s="488"/>
      <c r="O82" s="488"/>
      <c r="P82" s="488"/>
      <c r="Q82" s="488"/>
      <c r="R82" s="488"/>
      <c r="S82" s="488"/>
      <c r="T82" s="488"/>
      <c r="U82" s="488"/>
      <c r="V82" s="488"/>
      <c r="W82" s="18"/>
      <c r="X82" s="18"/>
      <c r="Y82" s="15"/>
      <c r="Z82" s="15"/>
      <c r="AA82" s="15"/>
    </row>
    <row r="83" spans="1:33" ht="21" customHeight="1">
      <c r="A83" s="4"/>
      <c r="B83" s="4"/>
      <c r="C83" s="4"/>
      <c r="D83" s="3"/>
      <c r="E83" s="3"/>
      <c r="F83" s="3"/>
      <c r="G83" s="3"/>
      <c r="H83" s="3"/>
      <c r="I83" s="3"/>
      <c r="J83" s="17" t="s">
        <v>15</v>
      </c>
      <c r="K83" s="489">
        <f ca="1">IF(作業員の選択!$G$17="",TODAY(),作業員の選択!$G$17)</f>
        <v>45056</v>
      </c>
      <c r="L83" s="489"/>
      <c r="M83" s="489"/>
      <c r="N83" s="489"/>
      <c r="O83" s="489"/>
      <c r="P83" s="489"/>
      <c r="Q83" s="489"/>
      <c r="R83" s="490" t="s">
        <v>18</v>
      </c>
      <c r="S83" s="490"/>
      <c r="T83" s="490"/>
      <c r="U83" s="490"/>
      <c r="V83" s="16"/>
      <c r="W83" s="16"/>
      <c r="X83" s="15"/>
      <c r="Y83" s="15"/>
      <c r="Z83" s="15"/>
      <c r="AA83" s="15"/>
    </row>
    <row r="84" spans="1:33" ht="16.2">
      <c r="F84" s="14"/>
      <c r="G84" s="14"/>
      <c r="H84" s="14"/>
      <c r="I84" s="14"/>
      <c r="J84" s="14"/>
      <c r="K84" s="14"/>
      <c r="Q84" s="15"/>
      <c r="R84" s="16"/>
      <c r="S84" s="15"/>
      <c r="T84" s="16"/>
      <c r="U84" s="15"/>
      <c r="V84" s="16"/>
      <c r="W84" s="16"/>
      <c r="X84" s="15"/>
      <c r="Y84" s="15"/>
      <c r="Z84" s="15"/>
      <c r="AA84" s="15"/>
    </row>
    <row r="85" spans="1:33" ht="20.25" customHeight="1">
      <c r="A85" s="491" t="s">
        <v>17</v>
      </c>
      <c r="B85" s="491"/>
      <c r="C85" s="491"/>
      <c r="D85" s="492" t="str">
        <f>作業員の選択!$G$12</f>
        <v>越路中学校電気設備工事</v>
      </c>
      <c r="E85" s="492"/>
      <c r="F85" s="492"/>
      <c r="G85" s="492"/>
      <c r="H85" s="492"/>
      <c r="I85" s="492"/>
      <c r="J85" s="492"/>
      <c r="L85" s="493" t="s">
        <v>16</v>
      </c>
      <c r="M85" s="494"/>
      <c r="N85" s="494"/>
      <c r="O85" s="495" t="str">
        <f>作業員の選択!$G$23</f>
        <v>大手ゼネコン株式会社</v>
      </c>
      <c r="P85" s="495"/>
      <c r="Q85" s="495"/>
      <c r="R85" s="495"/>
      <c r="S85" s="495"/>
      <c r="T85" s="495"/>
      <c r="U85" s="10"/>
      <c r="V85" s="13" t="s">
        <v>15</v>
      </c>
      <c r="W85" s="497" t="str">
        <f>作業員の選択!$E$26</f>
        <v>二</v>
      </c>
      <c r="X85" s="497"/>
      <c r="Y85" s="12" t="s">
        <v>14</v>
      </c>
      <c r="Z85" s="11" t="s">
        <v>13</v>
      </c>
      <c r="AA85" s="495" t="str">
        <f>作業員の選択!$G$26</f>
        <v>シライ電設株式会社</v>
      </c>
      <c r="AB85" s="495"/>
      <c r="AC85" s="495"/>
      <c r="AD85" s="495"/>
      <c r="AE85" s="495"/>
      <c r="AF85" s="495"/>
      <c r="AG85" s="10"/>
    </row>
    <row r="86" spans="1:33" ht="18" customHeight="1">
      <c r="A86" s="491" t="s">
        <v>12</v>
      </c>
      <c r="B86" s="491"/>
      <c r="C86" s="491"/>
      <c r="D86" s="492" t="str">
        <f>作業員の選択!$G$15</f>
        <v>白井　太郎</v>
      </c>
      <c r="E86" s="492"/>
      <c r="F86" s="492"/>
      <c r="G86" s="492"/>
      <c r="H86" s="492"/>
      <c r="I86" s="492"/>
      <c r="J86" s="33" t="s">
        <v>11</v>
      </c>
      <c r="L86" s="494"/>
      <c r="M86" s="494"/>
      <c r="N86" s="494"/>
      <c r="O86" s="496"/>
      <c r="P86" s="496"/>
      <c r="Q86" s="496"/>
      <c r="R86" s="496"/>
      <c r="S86" s="496"/>
      <c r="T86" s="496"/>
      <c r="U86" s="9" t="s">
        <v>9</v>
      </c>
      <c r="V86" s="498" t="s">
        <v>10</v>
      </c>
      <c r="W86" s="498"/>
      <c r="X86" s="498"/>
      <c r="Y86" s="498"/>
      <c r="Z86" s="498"/>
      <c r="AA86" s="496"/>
      <c r="AB86" s="496"/>
      <c r="AC86" s="496"/>
      <c r="AD86" s="496"/>
      <c r="AE86" s="496"/>
      <c r="AF86" s="496"/>
      <c r="AG86" s="9" t="s">
        <v>9</v>
      </c>
    </row>
    <row r="87" spans="1:33" ht="13.5" customHeight="1">
      <c r="K87" s="8"/>
      <c r="L87" s="7"/>
      <c r="M87" s="6"/>
      <c r="N87" s="6"/>
      <c r="O87" s="6"/>
      <c r="P87" s="6"/>
      <c r="Q87" s="6"/>
      <c r="R87" s="6"/>
      <c r="S87" s="6"/>
      <c r="T87" s="6"/>
      <c r="U87" s="6"/>
      <c r="V87" s="6"/>
      <c r="W87" s="6"/>
      <c r="X87" s="6"/>
      <c r="Y87" s="6"/>
      <c r="Z87" s="6"/>
      <c r="AA87" s="6"/>
      <c r="AB87" s="6"/>
      <c r="AC87" s="6"/>
      <c r="AD87" s="6"/>
    </row>
    <row r="88" spans="1:33">
      <c r="O88" s="5"/>
      <c r="P88" s="5"/>
      <c r="Q88" s="5"/>
      <c r="R88" s="5"/>
      <c r="S88" s="5"/>
      <c r="T88" s="5"/>
      <c r="U88" s="5"/>
      <c r="V88" s="5"/>
      <c r="W88" s="5"/>
      <c r="X88" s="5"/>
      <c r="Y88" s="5"/>
      <c r="Z88" s="5"/>
      <c r="AA88" s="5"/>
      <c r="AB88" s="5"/>
      <c r="AC88" s="5"/>
      <c r="AD88" s="5"/>
      <c r="AE88" s="5"/>
      <c r="AF88" s="5"/>
      <c r="AG88" s="5"/>
    </row>
    <row r="89" spans="1:33" ht="15.9" customHeight="1">
      <c r="B89" s="454" t="s">
        <v>8</v>
      </c>
      <c r="C89" s="457" t="s">
        <v>7</v>
      </c>
      <c r="D89" s="458"/>
      <c r="E89" s="458"/>
      <c r="F89" s="458"/>
      <c r="G89" s="459"/>
      <c r="H89" s="460" t="s">
        <v>6</v>
      </c>
      <c r="I89" s="461"/>
      <c r="J89" s="461"/>
      <c r="K89" s="461"/>
      <c r="L89" s="461"/>
      <c r="M89" s="461"/>
      <c r="N89" s="461"/>
      <c r="O89" s="461"/>
      <c r="P89" s="461"/>
      <c r="Q89" s="461"/>
      <c r="R89" s="461"/>
      <c r="S89" s="461"/>
      <c r="T89" s="461"/>
      <c r="U89" s="461"/>
      <c r="V89" s="461"/>
      <c r="W89" s="461"/>
      <c r="X89" s="461"/>
      <c r="Y89" s="461"/>
      <c r="Z89" s="461"/>
      <c r="AA89" s="461"/>
      <c r="AB89" s="461"/>
      <c r="AC89" s="461"/>
      <c r="AD89" s="461"/>
      <c r="AE89" s="461"/>
      <c r="AF89" s="461"/>
      <c r="AG89" s="462"/>
    </row>
    <row r="90" spans="1:33" ht="14.25" customHeight="1">
      <c r="B90" s="455"/>
      <c r="C90" s="466" t="s">
        <v>5</v>
      </c>
      <c r="D90" s="467"/>
      <c r="E90" s="467"/>
      <c r="F90" s="467"/>
      <c r="G90" s="468"/>
      <c r="H90" s="463"/>
      <c r="I90" s="464"/>
      <c r="J90" s="464"/>
      <c r="K90" s="464"/>
      <c r="L90" s="464"/>
      <c r="M90" s="464"/>
      <c r="N90" s="464"/>
      <c r="O90" s="464"/>
      <c r="P90" s="464"/>
      <c r="Q90" s="464"/>
      <c r="R90" s="464"/>
      <c r="S90" s="464"/>
      <c r="T90" s="464"/>
      <c r="U90" s="464"/>
      <c r="V90" s="464"/>
      <c r="W90" s="464"/>
      <c r="X90" s="464"/>
      <c r="Y90" s="464"/>
      <c r="Z90" s="464"/>
      <c r="AA90" s="464"/>
      <c r="AB90" s="464"/>
      <c r="AC90" s="464"/>
      <c r="AD90" s="464"/>
      <c r="AE90" s="464"/>
      <c r="AF90" s="464"/>
      <c r="AG90" s="465"/>
    </row>
    <row r="91" spans="1:33" ht="14.1" customHeight="1">
      <c r="B91" s="455"/>
      <c r="C91" s="469"/>
      <c r="D91" s="470"/>
      <c r="E91" s="470"/>
      <c r="F91" s="470"/>
      <c r="G91" s="471"/>
      <c r="H91" s="460" t="s">
        <v>4</v>
      </c>
      <c r="I91" s="461"/>
      <c r="J91" s="461"/>
      <c r="K91" s="461"/>
      <c r="L91" s="461"/>
      <c r="M91" s="461"/>
      <c r="N91" s="461"/>
      <c r="O91" s="462"/>
      <c r="P91" s="460" t="s">
        <v>3</v>
      </c>
      <c r="Q91" s="461"/>
      <c r="R91" s="461"/>
      <c r="S91" s="461"/>
      <c r="T91" s="461"/>
      <c r="U91" s="461"/>
      <c r="V91" s="461"/>
      <c r="W91" s="461"/>
      <c r="X91" s="462"/>
      <c r="Y91" s="460" t="s">
        <v>2</v>
      </c>
      <c r="Z91" s="461"/>
      <c r="AA91" s="461"/>
      <c r="AB91" s="461"/>
      <c r="AC91" s="461"/>
      <c r="AD91" s="461"/>
      <c r="AE91" s="461"/>
      <c r="AF91" s="461"/>
      <c r="AG91" s="462"/>
    </row>
    <row r="92" spans="1:33" ht="14.1" customHeight="1">
      <c r="B92" s="456"/>
      <c r="C92" s="463"/>
      <c r="D92" s="464"/>
      <c r="E92" s="464"/>
      <c r="F92" s="464"/>
      <c r="G92" s="465"/>
      <c r="H92" s="463"/>
      <c r="I92" s="464"/>
      <c r="J92" s="464"/>
      <c r="K92" s="464"/>
      <c r="L92" s="464"/>
      <c r="M92" s="464"/>
      <c r="N92" s="464"/>
      <c r="O92" s="465"/>
      <c r="P92" s="463"/>
      <c r="Q92" s="464"/>
      <c r="R92" s="464"/>
      <c r="S92" s="464"/>
      <c r="T92" s="464"/>
      <c r="U92" s="464"/>
      <c r="V92" s="464"/>
      <c r="W92" s="464"/>
      <c r="X92" s="465"/>
      <c r="Y92" s="463"/>
      <c r="Z92" s="464"/>
      <c r="AA92" s="464"/>
      <c r="AB92" s="464"/>
      <c r="AC92" s="464"/>
      <c r="AD92" s="464"/>
      <c r="AE92" s="464"/>
      <c r="AF92" s="464"/>
      <c r="AG92" s="465"/>
    </row>
    <row r="93" spans="1:33" ht="15.9" customHeight="1">
      <c r="B93" s="433">
        <v>21</v>
      </c>
      <c r="C93" s="446" t="str">
        <f>IF(作業員の選択!$C$31="","",VLOOKUP(作業員の選択!$C$31,基本データ!$A$11:$AN$50,2,FALSE))</f>
        <v>しらい　いっぺい</v>
      </c>
      <c r="D93" s="447"/>
      <c r="E93" s="447"/>
      <c r="F93" s="447"/>
      <c r="G93" s="447"/>
      <c r="H93" s="472" t="str">
        <f>IF(作業員の選択!$C$31="","",VLOOKUP(作業員の選択!$C$31,基本データ!$A$11:$AN$50,35,FALSE))</f>
        <v>建設国保</v>
      </c>
      <c r="I93" s="472"/>
      <c r="J93" s="472"/>
      <c r="K93" s="472"/>
      <c r="L93" s="472"/>
      <c r="M93" s="472"/>
      <c r="N93" s="472"/>
      <c r="O93" s="472"/>
      <c r="P93" s="449" t="str">
        <f>IF(作業員の選択!$C$31="","",VLOOKUP(作業員の選択!$C$31,基本データ!$A$11:$AN$50,37,FALSE))</f>
        <v>受給者</v>
      </c>
      <c r="Q93" s="449"/>
      <c r="R93" s="449"/>
      <c r="S93" s="449"/>
      <c r="T93" s="449"/>
      <c r="U93" s="449"/>
      <c r="V93" s="449"/>
      <c r="W93" s="449"/>
      <c r="X93" s="449"/>
      <c r="Y93" s="449" t="str">
        <f>IF(作業員の選択!$C$31="","",VLOOKUP(作業員の選択!$C$31,基本データ!$A$11:$AN$50,39,FALSE))</f>
        <v>日雇保険</v>
      </c>
      <c r="Z93" s="449"/>
      <c r="AA93" s="449"/>
      <c r="AB93" s="449"/>
      <c r="AC93" s="449"/>
      <c r="AD93" s="449"/>
      <c r="AE93" s="449"/>
      <c r="AF93" s="449"/>
      <c r="AG93" s="449"/>
    </row>
    <row r="94" spans="1:33" ht="27.9" customHeight="1">
      <c r="B94" s="434"/>
      <c r="C94" s="450" t="str">
        <f>IF(作業員の選択!$C$31="","",VLOOKUP(作業員の選択!$C$31,基本データ!$A$11:$AN$50,1,FALSE))</f>
        <v>白井　一平</v>
      </c>
      <c r="D94" s="451"/>
      <c r="E94" s="451"/>
      <c r="F94" s="451"/>
      <c r="G94" s="452"/>
      <c r="H94" s="453">
        <f>IF(作業員の選択!$C$31="","",VLOOKUP(作業員の選択!$C$31,基本データ!$A$11:$AN$50,36,FALSE))</f>
        <v>21</v>
      </c>
      <c r="I94" s="453"/>
      <c r="J94" s="453"/>
      <c r="K94" s="453"/>
      <c r="L94" s="453"/>
      <c r="M94" s="453"/>
      <c r="N94" s="453"/>
      <c r="O94" s="453"/>
      <c r="P94" s="453" t="s">
        <v>372</v>
      </c>
      <c r="Q94" s="453"/>
      <c r="R94" s="453"/>
      <c r="S94" s="453"/>
      <c r="T94" s="453"/>
      <c r="U94" s="453"/>
      <c r="V94" s="453"/>
      <c r="W94" s="453"/>
      <c r="X94" s="453"/>
      <c r="Y94" s="445">
        <f>IF(作業員の選択!$C$31="","",IF(Y93="適用除外","－",VLOOKUP(作業員の選択!$C$31,基本データ!$A$11:$AR$60,40,FALSE)))</f>
        <v>1021</v>
      </c>
      <c r="Z94" s="445"/>
      <c r="AA94" s="445"/>
      <c r="AB94" s="445"/>
      <c r="AC94" s="445"/>
      <c r="AD94" s="445"/>
      <c r="AE94" s="445"/>
      <c r="AF94" s="445"/>
      <c r="AG94" s="445"/>
    </row>
    <row r="95" spans="1:33" ht="15.9" customHeight="1">
      <c r="B95" s="433">
        <v>22</v>
      </c>
      <c r="C95" s="446" t="str">
        <f>IF(作業員の選択!$C$32="","",VLOOKUP(作業員の選択!$C$32,基本データ!$A$11:$AN$50,2,FALSE))</f>
        <v>しらい　にへい</v>
      </c>
      <c r="D95" s="447"/>
      <c r="E95" s="447"/>
      <c r="F95" s="447"/>
      <c r="G95" s="448"/>
      <c r="H95" s="449" t="str">
        <f>IF(作業員の選択!$C$32="","",VLOOKUP(作業員の選択!$C$32,基本データ!$A$11:$AN$50,35,FALSE))</f>
        <v>建設国保</v>
      </c>
      <c r="I95" s="449"/>
      <c r="J95" s="449"/>
      <c r="K95" s="449"/>
      <c r="L95" s="449"/>
      <c r="M95" s="449"/>
      <c r="N95" s="449"/>
      <c r="O95" s="449"/>
      <c r="P95" s="449" t="str">
        <f>IF(作業員の選択!$C$32="","",VLOOKUP(作業員の選択!$C$32,基本データ!$A$11:$AN$50,37,FALSE))</f>
        <v>受給者</v>
      </c>
      <c r="Q95" s="449"/>
      <c r="R95" s="449"/>
      <c r="S95" s="449"/>
      <c r="T95" s="449"/>
      <c r="U95" s="449"/>
      <c r="V95" s="449"/>
      <c r="W95" s="449"/>
      <c r="X95" s="449"/>
      <c r="Y95" s="449" t="str">
        <f>IF(作業員の選択!$C$32="","",VLOOKUP(作業員の選択!$C$32,基本データ!$A$11:$AN$50,39,FALSE))</f>
        <v>日雇保険</v>
      </c>
      <c r="Z95" s="449"/>
      <c r="AA95" s="449"/>
      <c r="AB95" s="449"/>
      <c r="AC95" s="449"/>
      <c r="AD95" s="449"/>
      <c r="AE95" s="449"/>
      <c r="AF95" s="449"/>
      <c r="AG95" s="449"/>
    </row>
    <row r="96" spans="1:33" ht="27.9" customHeight="1">
      <c r="B96" s="434"/>
      <c r="C96" s="450" t="str">
        <f>IF(作業員の選択!$C$32="","",VLOOKUP(作業員の選択!$C$32,基本データ!$A$11:$AN$50,1,FALSE))</f>
        <v>白井　仁平</v>
      </c>
      <c r="D96" s="451"/>
      <c r="E96" s="451"/>
      <c r="F96" s="451"/>
      <c r="G96" s="452"/>
      <c r="H96" s="453">
        <f>IF(作業員の選択!$C$32="","",VLOOKUP(作業員の選択!$C$32,基本データ!$A$11:$AN$50,36,FALSE))</f>
        <v>22</v>
      </c>
      <c r="I96" s="453"/>
      <c r="J96" s="453"/>
      <c r="K96" s="453"/>
      <c r="L96" s="453"/>
      <c r="M96" s="453"/>
      <c r="N96" s="453"/>
      <c r="O96" s="453"/>
      <c r="P96" s="453" t="s">
        <v>372</v>
      </c>
      <c r="Q96" s="453"/>
      <c r="R96" s="453"/>
      <c r="S96" s="453"/>
      <c r="T96" s="453"/>
      <c r="U96" s="453"/>
      <c r="V96" s="453"/>
      <c r="W96" s="453"/>
      <c r="X96" s="453"/>
      <c r="Y96" s="445">
        <f>IF(作業員の選択!$C$32="","",IF(Y95="適用除外","－",VLOOKUP(作業員の選択!$C$32,基本データ!$A$11:$AR$60,40,FALSE)))</f>
        <v>1022</v>
      </c>
      <c r="Z96" s="445"/>
      <c r="AA96" s="445"/>
      <c r="AB96" s="445"/>
      <c r="AC96" s="445"/>
      <c r="AD96" s="445"/>
      <c r="AE96" s="445"/>
      <c r="AF96" s="445"/>
      <c r="AG96" s="445"/>
    </row>
    <row r="97" spans="2:33" ht="15.9" customHeight="1">
      <c r="B97" s="433">
        <v>23</v>
      </c>
      <c r="C97" s="435" t="str">
        <f>IF(作業員の選択!$C$33="","",VLOOKUP(作業員の選択!$C$33,基本データ!$A$11:$AN$50,2,FALSE))</f>
        <v>しらい　さんぺい</v>
      </c>
      <c r="D97" s="436"/>
      <c r="E97" s="436"/>
      <c r="F97" s="436"/>
      <c r="G97" s="437"/>
      <c r="H97" s="435" t="str">
        <f>IF(作業員の選択!$C$33="","",VLOOKUP(作業員の選択!$C$33,基本データ!$A$11:$AN$50,35,FALSE))</f>
        <v>建設国保</v>
      </c>
      <c r="I97" s="436"/>
      <c r="J97" s="436"/>
      <c r="K97" s="436"/>
      <c r="L97" s="436"/>
      <c r="M97" s="436"/>
      <c r="N97" s="436"/>
      <c r="O97" s="437"/>
      <c r="P97" s="435" t="str">
        <f>IF(作業員の選択!$C$33="","",VLOOKUP(作業員の選択!$C$33,基本データ!$A$11:$AN$50,37,FALSE))</f>
        <v>受給者</v>
      </c>
      <c r="Q97" s="436"/>
      <c r="R97" s="436"/>
      <c r="S97" s="436"/>
      <c r="T97" s="436"/>
      <c r="U97" s="436"/>
      <c r="V97" s="436"/>
      <c r="W97" s="436"/>
      <c r="X97" s="437"/>
      <c r="Y97" s="438" t="str">
        <f>IF(作業員の選択!$C$33="","",VLOOKUP(作業員の選択!$C$33,基本データ!$A$11:$AN$50,39,FALSE))</f>
        <v>日雇保険</v>
      </c>
      <c r="Z97" s="438"/>
      <c r="AA97" s="438"/>
      <c r="AB97" s="438"/>
      <c r="AC97" s="438"/>
      <c r="AD97" s="438"/>
      <c r="AE97" s="438"/>
      <c r="AF97" s="438"/>
      <c r="AG97" s="438"/>
    </row>
    <row r="98" spans="2:33" ht="27.9" customHeight="1">
      <c r="B98" s="434"/>
      <c r="C98" s="439" t="str">
        <f>IF(作業員の選択!$C$33="","",VLOOKUP(作業員の選択!$C$33,基本データ!$A$11:$AN$50,1,FALSE))</f>
        <v>白井　三瓶</v>
      </c>
      <c r="D98" s="440"/>
      <c r="E98" s="440"/>
      <c r="F98" s="440"/>
      <c r="G98" s="441"/>
      <c r="H98" s="442">
        <f>IF(作業員の選択!$C$33="","",VLOOKUP(作業員の選択!$C$33,基本データ!$A$11:$AN$50,36,FALSE))</f>
        <v>23</v>
      </c>
      <c r="I98" s="443"/>
      <c r="J98" s="443"/>
      <c r="K98" s="443"/>
      <c r="L98" s="443"/>
      <c r="M98" s="443"/>
      <c r="N98" s="443"/>
      <c r="O98" s="444"/>
      <c r="P98" s="442" t="s">
        <v>372</v>
      </c>
      <c r="Q98" s="443"/>
      <c r="R98" s="443"/>
      <c r="S98" s="443"/>
      <c r="T98" s="443"/>
      <c r="U98" s="443"/>
      <c r="V98" s="443"/>
      <c r="W98" s="443"/>
      <c r="X98" s="444"/>
      <c r="Y98" s="445">
        <f>IF(作業員の選択!$C$33="","",IF(Y97="適用除外","－",VLOOKUP(作業員の選択!$C$33,基本データ!$A$11:$AR$60,40,FALSE)))</f>
        <v>1023</v>
      </c>
      <c r="Z98" s="445"/>
      <c r="AA98" s="445"/>
      <c r="AB98" s="445"/>
      <c r="AC98" s="445"/>
      <c r="AD98" s="445"/>
      <c r="AE98" s="445"/>
      <c r="AF98" s="445"/>
      <c r="AG98" s="445"/>
    </row>
    <row r="99" spans="2:33" ht="15.9" customHeight="1">
      <c r="B99" s="433">
        <v>24</v>
      </c>
      <c r="C99" s="435" t="str">
        <f>IF(作業員の選択!$C$34="","",VLOOKUP(作業員の選択!$C$34,基本データ!$A$11:$AN$50,2,FALSE))</f>
        <v>しらい　よへい</v>
      </c>
      <c r="D99" s="436"/>
      <c r="E99" s="436"/>
      <c r="F99" s="436"/>
      <c r="G99" s="437"/>
      <c r="H99" s="435" t="str">
        <f>IF(作業員の選択!$C$34="","",VLOOKUP(作業員の選択!$C$34,基本データ!$A$11:$AN$50,35,FALSE))</f>
        <v>建設国保</v>
      </c>
      <c r="I99" s="436"/>
      <c r="J99" s="436"/>
      <c r="K99" s="436"/>
      <c r="L99" s="436"/>
      <c r="M99" s="436"/>
      <c r="N99" s="436"/>
      <c r="O99" s="437"/>
      <c r="P99" s="435" t="str">
        <f>IF(作業員の選択!$C$34="","",VLOOKUP(作業員の選択!$C$34,基本データ!$A$11:$AN$50,37,FALSE))</f>
        <v>受給者</v>
      </c>
      <c r="Q99" s="436"/>
      <c r="R99" s="436"/>
      <c r="S99" s="436"/>
      <c r="T99" s="436"/>
      <c r="U99" s="436"/>
      <c r="V99" s="436"/>
      <c r="W99" s="436"/>
      <c r="X99" s="437"/>
      <c r="Y99" s="438" t="str">
        <f>IF(作業員の選択!$C$34="","",VLOOKUP(作業員の選択!$C$34,基本データ!$A$11:$AN$50,39,FALSE))</f>
        <v>日雇保険</v>
      </c>
      <c r="Z99" s="438"/>
      <c r="AA99" s="438"/>
      <c r="AB99" s="438"/>
      <c r="AC99" s="438"/>
      <c r="AD99" s="438"/>
      <c r="AE99" s="438"/>
      <c r="AF99" s="438"/>
      <c r="AG99" s="438"/>
    </row>
    <row r="100" spans="2:33" ht="27.9" customHeight="1">
      <c r="B100" s="434"/>
      <c r="C100" s="439" t="str">
        <f>IF(作業員の選択!$C$34="","",VLOOKUP(作業員の選択!$C$34,基本データ!$A$11:$AN$50,1,FALSE))</f>
        <v>白井　与平</v>
      </c>
      <c r="D100" s="440"/>
      <c r="E100" s="440"/>
      <c r="F100" s="440"/>
      <c r="G100" s="441"/>
      <c r="H100" s="442">
        <f>IF(作業員の選択!$C$34="","",VLOOKUP(作業員の選択!$C$34,基本データ!$A$11:$AN$50,36,FALSE))</f>
        <v>24</v>
      </c>
      <c r="I100" s="443"/>
      <c r="J100" s="443"/>
      <c r="K100" s="443"/>
      <c r="L100" s="443"/>
      <c r="M100" s="443"/>
      <c r="N100" s="443"/>
      <c r="O100" s="444"/>
      <c r="P100" s="442" t="s">
        <v>372</v>
      </c>
      <c r="Q100" s="443"/>
      <c r="R100" s="443"/>
      <c r="S100" s="443"/>
      <c r="T100" s="443"/>
      <c r="U100" s="443"/>
      <c r="V100" s="443"/>
      <c r="W100" s="443"/>
      <c r="X100" s="444"/>
      <c r="Y100" s="445">
        <f>IF(作業員の選択!$C$34="","",IF(Y99="適用除外","－",VLOOKUP(作業員の選択!$C$34,基本データ!$A$11:$AR$60,40,FALSE)))</f>
        <v>1024</v>
      </c>
      <c r="Z100" s="445"/>
      <c r="AA100" s="445"/>
      <c r="AB100" s="445"/>
      <c r="AC100" s="445"/>
      <c r="AD100" s="445"/>
      <c r="AE100" s="445"/>
      <c r="AF100" s="445"/>
      <c r="AG100" s="445"/>
    </row>
    <row r="101" spans="2:33" ht="15.9" customHeight="1">
      <c r="B101" s="433">
        <v>25</v>
      </c>
      <c r="C101" s="435" t="str">
        <f>IF(作業員の選択!$C$35="","",VLOOKUP(作業員の選択!$C$35,基本データ!$A$11:$AN$50,2,FALSE))</f>
        <v>しらい　ごへい</v>
      </c>
      <c r="D101" s="436"/>
      <c r="E101" s="436"/>
      <c r="F101" s="436"/>
      <c r="G101" s="437"/>
      <c r="H101" s="435" t="str">
        <f>IF(作業員の選択!$C$35="","",VLOOKUP(作業員の選択!$C$35,基本データ!$A$11:$AN$50,35,FALSE))</f>
        <v>健康保険組合</v>
      </c>
      <c r="I101" s="436"/>
      <c r="J101" s="436"/>
      <c r="K101" s="436"/>
      <c r="L101" s="436"/>
      <c r="M101" s="436"/>
      <c r="N101" s="436"/>
      <c r="O101" s="437"/>
      <c r="P101" s="435" t="str">
        <f>IF(作業員の選択!$C$35="","",VLOOKUP(作業員の選択!$C$35,基本データ!$A$11:$AN$50,37,FALSE))</f>
        <v>受給者</v>
      </c>
      <c r="Q101" s="436"/>
      <c r="R101" s="436"/>
      <c r="S101" s="436"/>
      <c r="T101" s="436"/>
      <c r="U101" s="436"/>
      <c r="V101" s="436"/>
      <c r="W101" s="436"/>
      <c r="X101" s="437"/>
      <c r="Y101" s="438" t="str">
        <f>IF(作業員の選択!$C$35="","",VLOOKUP(作業員の選択!$C$35,基本データ!$A$11:$AN$50,39,FALSE))</f>
        <v>日雇保険</v>
      </c>
      <c r="Z101" s="438"/>
      <c r="AA101" s="438"/>
      <c r="AB101" s="438"/>
      <c r="AC101" s="438"/>
      <c r="AD101" s="438"/>
      <c r="AE101" s="438"/>
      <c r="AF101" s="438"/>
      <c r="AG101" s="438"/>
    </row>
    <row r="102" spans="2:33" ht="27.9" customHeight="1">
      <c r="B102" s="434"/>
      <c r="C102" s="439" t="str">
        <f>IF(作業員の選択!$C$35="","",VLOOKUP(作業員の選択!$C$35,基本データ!$A$11:$AN$50,1,FALSE))</f>
        <v>白井　五平</v>
      </c>
      <c r="D102" s="440"/>
      <c r="E102" s="440"/>
      <c r="F102" s="440"/>
      <c r="G102" s="441"/>
      <c r="H102" s="442">
        <f>IF(作業員の選択!$C$35="","",VLOOKUP(作業員の選択!$C$35,基本データ!$A$11:$AN$50,36,FALSE))</f>
        <v>25</v>
      </c>
      <c r="I102" s="443"/>
      <c r="J102" s="443"/>
      <c r="K102" s="443"/>
      <c r="L102" s="443"/>
      <c r="M102" s="443"/>
      <c r="N102" s="443"/>
      <c r="O102" s="444"/>
      <c r="P102" s="442" t="s">
        <v>372</v>
      </c>
      <c r="Q102" s="443"/>
      <c r="R102" s="443"/>
      <c r="S102" s="443"/>
      <c r="T102" s="443"/>
      <c r="U102" s="443"/>
      <c r="V102" s="443"/>
      <c r="W102" s="443"/>
      <c r="X102" s="444"/>
      <c r="Y102" s="445">
        <f>IF(作業員の選択!$C$35="","",VLOOKUP(作業員の選択!$C$35,基本データ!$A$11:$AN$50,40,FALSE))</f>
        <v>1025</v>
      </c>
      <c r="Z102" s="445"/>
      <c r="AA102" s="445"/>
      <c r="AB102" s="445"/>
      <c r="AC102" s="445"/>
      <c r="AD102" s="445"/>
      <c r="AE102" s="445"/>
      <c r="AF102" s="445"/>
      <c r="AG102" s="445"/>
    </row>
    <row r="103" spans="2:33" ht="15.9" customHeight="1">
      <c r="B103" s="433">
        <v>26</v>
      </c>
      <c r="C103" s="435" t="str">
        <f>IF(作業員の選択!$C$36="","",VLOOKUP(作業員の選択!$C$36,基本データ!$A$11:$AN$50,2,FALSE))</f>
        <v>しらい　ろくへい</v>
      </c>
      <c r="D103" s="436"/>
      <c r="E103" s="436"/>
      <c r="F103" s="436"/>
      <c r="G103" s="437"/>
      <c r="H103" s="435" t="str">
        <f>IF(作業員の選択!$C$36="","",VLOOKUP(作業員の選択!$C$36,基本データ!$A$11:$AN$50,35,FALSE))</f>
        <v>建設国保</v>
      </c>
      <c r="I103" s="436"/>
      <c r="J103" s="436"/>
      <c r="K103" s="436"/>
      <c r="L103" s="436"/>
      <c r="M103" s="436"/>
      <c r="N103" s="436"/>
      <c r="O103" s="437"/>
      <c r="P103" s="435" t="str">
        <f>IF(作業員の選択!$C$36="","",VLOOKUP(作業員の選択!$C$36,基本データ!$A$11:$AN$50,37,FALSE))</f>
        <v>受給者</v>
      </c>
      <c r="Q103" s="436"/>
      <c r="R103" s="436"/>
      <c r="S103" s="436"/>
      <c r="T103" s="436"/>
      <c r="U103" s="436"/>
      <c r="V103" s="436"/>
      <c r="W103" s="436"/>
      <c r="X103" s="437"/>
      <c r="Y103" s="438" t="str">
        <f>IF(作業員の選択!$C$36="","",VLOOKUP(作業員の選択!$C$36,基本データ!$A$11:$AN$50,39,FALSE))</f>
        <v>日雇保険</v>
      </c>
      <c r="Z103" s="438"/>
      <c r="AA103" s="438"/>
      <c r="AB103" s="438"/>
      <c r="AC103" s="438"/>
      <c r="AD103" s="438"/>
      <c r="AE103" s="438"/>
      <c r="AF103" s="438"/>
      <c r="AG103" s="438"/>
    </row>
    <row r="104" spans="2:33" ht="27.9" customHeight="1">
      <c r="B104" s="434"/>
      <c r="C104" s="439" t="str">
        <f>IF(作業員の選択!$C$36="","",VLOOKUP(作業員の選択!$C$36,基本データ!$A$11:$AN$50,1,FALSE))</f>
        <v>白井　六平</v>
      </c>
      <c r="D104" s="440"/>
      <c r="E104" s="440"/>
      <c r="F104" s="440"/>
      <c r="G104" s="441"/>
      <c r="H104" s="442">
        <f>IF(作業員の選択!$C$36="","",VLOOKUP(作業員の選択!$C$36,基本データ!$A$11:$AN$50,36,FALSE))</f>
        <v>26</v>
      </c>
      <c r="I104" s="443"/>
      <c r="J104" s="443"/>
      <c r="K104" s="443"/>
      <c r="L104" s="443"/>
      <c r="M104" s="443"/>
      <c r="N104" s="443"/>
      <c r="O104" s="444"/>
      <c r="P104" s="442" t="s">
        <v>372</v>
      </c>
      <c r="Q104" s="443"/>
      <c r="R104" s="443"/>
      <c r="S104" s="443"/>
      <c r="T104" s="443"/>
      <c r="U104" s="443"/>
      <c r="V104" s="443"/>
      <c r="W104" s="443"/>
      <c r="X104" s="444"/>
      <c r="Y104" s="445">
        <f>IF(作業員の選択!$C$36="","",VLOOKUP(作業員の選択!$C$36,基本データ!$A$11:$AN$50,40,FALSE))</f>
        <v>1026</v>
      </c>
      <c r="Z104" s="445"/>
      <c r="AA104" s="445"/>
      <c r="AB104" s="445"/>
      <c r="AC104" s="445"/>
      <c r="AD104" s="445"/>
      <c r="AE104" s="445"/>
      <c r="AF104" s="445"/>
      <c r="AG104" s="445"/>
    </row>
    <row r="105" spans="2:33" ht="15.9" customHeight="1">
      <c r="B105" s="433">
        <v>27</v>
      </c>
      <c r="C105" s="435" t="str">
        <f>IF(作業員の選択!$C$37="","",VLOOKUP(作業員の選択!$C$37,基本データ!$A$11:$AN$50,2,FALSE))</f>
        <v>しらい　ななへい</v>
      </c>
      <c r="D105" s="436"/>
      <c r="E105" s="436"/>
      <c r="F105" s="436"/>
      <c r="G105" s="437"/>
      <c r="H105" s="435" t="str">
        <f>IF(作業員の選択!$C$37="","",VLOOKUP(作業員の選択!$C$37,基本データ!$A$11:$AN$50,35,FALSE))</f>
        <v>建設国保</v>
      </c>
      <c r="I105" s="436"/>
      <c r="J105" s="436"/>
      <c r="K105" s="436"/>
      <c r="L105" s="436"/>
      <c r="M105" s="436"/>
      <c r="N105" s="436"/>
      <c r="O105" s="437"/>
      <c r="P105" s="435" t="str">
        <f>IF(作業員の選択!$C$37="","",VLOOKUP(作業員の選択!$C$37,基本データ!$A$11:$AN$50,37,FALSE))</f>
        <v>受給者</v>
      </c>
      <c r="Q105" s="436"/>
      <c r="R105" s="436"/>
      <c r="S105" s="436"/>
      <c r="T105" s="436"/>
      <c r="U105" s="436"/>
      <c r="V105" s="436"/>
      <c r="W105" s="436"/>
      <c r="X105" s="437"/>
      <c r="Y105" s="438" t="str">
        <f>IF(作業員の選択!$C$37="","",VLOOKUP(作業員の選択!$C$37,基本データ!$A$11:$AN$50,39,FALSE))</f>
        <v>日雇保険</v>
      </c>
      <c r="Z105" s="438"/>
      <c r="AA105" s="438"/>
      <c r="AB105" s="438"/>
      <c r="AC105" s="438"/>
      <c r="AD105" s="438"/>
      <c r="AE105" s="438"/>
      <c r="AF105" s="438"/>
      <c r="AG105" s="438"/>
    </row>
    <row r="106" spans="2:33" ht="27.9" customHeight="1">
      <c r="B106" s="434"/>
      <c r="C106" s="439" t="str">
        <f>IF(作業員の選択!$C$37="","",VLOOKUP(作業員の選択!$C$37,基本データ!$A$11:$AN$50,1,FALSE))</f>
        <v>白井　七平</v>
      </c>
      <c r="D106" s="440"/>
      <c r="E106" s="440"/>
      <c r="F106" s="440"/>
      <c r="G106" s="441"/>
      <c r="H106" s="442">
        <f>IF(作業員の選択!$C$37="","",VLOOKUP(作業員の選択!$C$37,基本データ!$A$11:$AN$50,36,FALSE))</f>
        <v>27</v>
      </c>
      <c r="I106" s="443"/>
      <c r="J106" s="443"/>
      <c r="K106" s="443"/>
      <c r="L106" s="443"/>
      <c r="M106" s="443"/>
      <c r="N106" s="443"/>
      <c r="O106" s="444"/>
      <c r="P106" s="442" t="s">
        <v>372</v>
      </c>
      <c r="Q106" s="443"/>
      <c r="R106" s="443"/>
      <c r="S106" s="443"/>
      <c r="T106" s="443"/>
      <c r="U106" s="443"/>
      <c r="V106" s="443"/>
      <c r="W106" s="443"/>
      <c r="X106" s="444"/>
      <c r="Y106" s="445">
        <f>IF(作業員の選択!$C$37="","",VLOOKUP(作業員の選択!$C$37,基本データ!$A$11:$AN$50,40,FALSE))</f>
        <v>1027</v>
      </c>
      <c r="Z106" s="445"/>
      <c r="AA106" s="445"/>
      <c r="AB106" s="445"/>
      <c r="AC106" s="445"/>
      <c r="AD106" s="445"/>
      <c r="AE106" s="445"/>
      <c r="AF106" s="445"/>
      <c r="AG106" s="445"/>
    </row>
    <row r="107" spans="2:33" ht="15.9" customHeight="1">
      <c r="B107" s="433">
        <v>28</v>
      </c>
      <c r="C107" s="435" t="str">
        <f>IF(作業員の選択!$C$38="","",VLOOKUP(作業員の選択!$C$38,基本データ!$A$11:$AN$50,2,FALSE))</f>
        <v>しらい　はちへい</v>
      </c>
      <c r="D107" s="436"/>
      <c r="E107" s="436"/>
      <c r="F107" s="436"/>
      <c r="G107" s="437"/>
      <c r="H107" s="435" t="str">
        <f>IF(作業員の選択!$C$38="","",VLOOKUP(作業員の選択!$C$38,基本データ!$A$11:$AN$50,35,FALSE))</f>
        <v>建設国保</v>
      </c>
      <c r="I107" s="436"/>
      <c r="J107" s="436"/>
      <c r="K107" s="436"/>
      <c r="L107" s="436"/>
      <c r="M107" s="436"/>
      <c r="N107" s="436"/>
      <c r="O107" s="437"/>
      <c r="P107" s="435" t="str">
        <f>IF(作業員の選択!$C$38="","",VLOOKUP(作業員の選択!$C$38,基本データ!$A$11:$AN$50,37,FALSE))</f>
        <v>受給者</v>
      </c>
      <c r="Q107" s="436"/>
      <c r="R107" s="436"/>
      <c r="S107" s="436"/>
      <c r="T107" s="436"/>
      <c r="U107" s="436"/>
      <c r="V107" s="436"/>
      <c r="W107" s="436"/>
      <c r="X107" s="437"/>
      <c r="Y107" s="438" t="str">
        <f>IF(作業員の選択!$C$38="","",VLOOKUP(作業員の選択!$C$38,基本データ!$A$11:$AN$50,39,FALSE))</f>
        <v>日雇保険</v>
      </c>
      <c r="Z107" s="438"/>
      <c r="AA107" s="438"/>
      <c r="AB107" s="438"/>
      <c r="AC107" s="438"/>
      <c r="AD107" s="438"/>
      <c r="AE107" s="438"/>
      <c r="AF107" s="438"/>
      <c r="AG107" s="438"/>
    </row>
    <row r="108" spans="2:33" ht="27.9" customHeight="1">
      <c r="B108" s="434"/>
      <c r="C108" s="439" t="str">
        <f>IF(作業員の選択!$C$38="","",VLOOKUP(作業員の選択!$C$38,基本データ!$A$11:$AN$50,1,FALSE))</f>
        <v>白井　八平</v>
      </c>
      <c r="D108" s="440"/>
      <c r="E108" s="440"/>
      <c r="F108" s="440"/>
      <c r="G108" s="441"/>
      <c r="H108" s="442">
        <f>IF(作業員の選択!$C$38="","",VLOOKUP(作業員の選択!$C$38,基本データ!$A$11:$AN$50,36,FALSE))</f>
        <v>28</v>
      </c>
      <c r="I108" s="443"/>
      <c r="J108" s="443"/>
      <c r="K108" s="443"/>
      <c r="L108" s="443"/>
      <c r="M108" s="443"/>
      <c r="N108" s="443"/>
      <c r="O108" s="444"/>
      <c r="P108" s="442" t="s">
        <v>372</v>
      </c>
      <c r="Q108" s="443"/>
      <c r="R108" s="443"/>
      <c r="S108" s="443"/>
      <c r="T108" s="443"/>
      <c r="U108" s="443"/>
      <c r="V108" s="443"/>
      <c r="W108" s="443"/>
      <c r="X108" s="444"/>
      <c r="Y108" s="445">
        <f>IF(作業員の選択!$C$38="","",VLOOKUP(作業員の選択!$C$38,基本データ!$A$11:$AN$50,40,FALSE))</f>
        <v>1028</v>
      </c>
      <c r="Z108" s="445"/>
      <c r="AA108" s="445"/>
      <c r="AB108" s="445"/>
      <c r="AC108" s="445"/>
      <c r="AD108" s="445"/>
      <c r="AE108" s="445"/>
      <c r="AF108" s="445"/>
      <c r="AG108" s="445"/>
    </row>
    <row r="109" spans="2:33" ht="15.9" customHeight="1">
      <c r="B109" s="433">
        <v>29</v>
      </c>
      <c r="C109" s="435" t="str">
        <f>IF(作業員の選択!$C$39="","",VLOOKUP(作業員の選択!$C$39,基本データ!$A$11:$AN$50,2,FALSE))</f>
        <v>しらい　くへい</v>
      </c>
      <c r="D109" s="436"/>
      <c r="E109" s="436"/>
      <c r="F109" s="436"/>
      <c r="G109" s="437"/>
      <c r="H109" s="435" t="str">
        <f>IF(作業員の選択!$C$39="","",VLOOKUP(作業員の選択!$C$39,基本データ!$A$11:$AN$50,35,FALSE))</f>
        <v>建設国保</v>
      </c>
      <c r="I109" s="436"/>
      <c r="J109" s="436"/>
      <c r="K109" s="436"/>
      <c r="L109" s="436"/>
      <c r="M109" s="436"/>
      <c r="N109" s="436"/>
      <c r="O109" s="437"/>
      <c r="P109" s="435" t="str">
        <f>IF(作業員の選択!$C$39="","",VLOOKUP(作業員の選択!$C$39,基本データ!$A$11:$AN$50,37,FALSE))</f>
        <v>受給者</v>
      </c>
      <c r="Q109" s="436"/>
      <c r="R109" s="436"/>
      <c r="S109" s="436"/>
      <c r="T109" s="436"/>
      <c r="U109" s="436"/>
      <c r="V109" s="436"/>
      <c r="W109" s="436"/>
      <c r="X109" s="437"/>
      <c r="Y109" s="438" t="str">
        <f>IF(作業員の選択!$C$39="","",VLOOKUP(作業員の選択!$C$39,基本データ!$A$11:$AN$50,39,FALSE))</f>
        <v>日雇保険</v>
      </c>
      <c r="Z109" s="438"/>
      <c r="AA109" s="438"/>
      <c r="AB109" s="438"/>
      <c r="AC109" s="438"/>
      <c r="AD109" s="438"/>
      <c r="AE109" s="438"/>
      <c r="AF109" s="438"/>
      <c r="AG109" s="438"/>
    </row>
    <row r="110" spans="2:33" ht="27.9" customHeight="1">
      <c r="B110" s="434"/>
      <c r="C110" s="439" t="str">
        <f>IF(作業員の選択!$C$39="","",VLOOKUP(作業員の選択!$C$39,基本データ!$A$11:$AN$50,1,FALSE))</f>
        <v>白井　九平</v>
      </c>
      <c r="D110" s="440"/>
      <c r="E110" s="440"/>
      <c r="F110" s="440"/>
      <c r="G110" s="441"/>
      <c r="H110" s="442">
        <f>IF(作業員の選択!$C$39="","",VLOOKUP(作業員の選択!$C$39,基本データ!$A$11:$AN$50,36,FALSE))</f>
        <v>29</v>
      </c>
      <c r="I110" s="443"/>
      <c r="J110" s="443"/>
      <c r="K110" s="443"/>
      <c r="L110" s="443"/>
      <c r="M110" s="443"/>
      <c r="N110" s="443"/>
      <c r="O110" s="444"/>
      <c r="P110" s="442" t="s">
        <v>372</v>
      </c>
      <c r="Q110" s="443"/>
      <c r="R110" s="443"/>
      <c r="S110" s="443"/>
      <c r="T110" s="443"/>
      <c r="U110" s="443"/>
      <c r="V110" s="443"/>
      <c r="W110" s="443"/>
      <c r="X110" s="444"/>
      <c r="Y110" s="445">
        <f>IF(作業員の選択!$C$39="","",VLOOKUP(作業員の選択!$C$39,基本データ!$A$11:$AN$50,40,FALSE))</f>
        <v>1029</v>
      </c>
      <c r="Z110" s="445"/>
      <c r="AA110" s="445"/>
      <c r="AB110" s="445"/>
      <c r="AC110" s="445"/>
      <c r="AD110" s="445"/>
      <c r="AE110" s="445"/>
      <c r="AF110" s="445"/>
      <c r="AG110" s="445"/>
    </row>
    <row r="111" spans="2:33" ht="15.9" customHeight="1">
      <c r="B111" s="433">
        <v>30</v>
      </c>
      <c r="C111" s="435" t="str">
        <f>IF(作業員の選択!$C$40="","",VLOOKUP(作業員の選択!$C$40,基本データ!$A$11:$AN$50,2,FALSE))</f>
        <v>しらい　じゅうへい</v>
      </c>
      <c r="D111" s="436"/>
      <c r="E111" s="436"/>
      <c r="F111" s="436"/>
      <c r="G111" s="437"/>
      <c r="H111" s="435" t="str">
        <f>IF(作業員の選択!$C$40="","",VLOOKUP(作業員の選択!$C$40,基本データ!$A$11:$AN$50,35,FALSE))</f>
        <v>建設国保</v>
      </c>
      <c r="I111" s="436"/>
      <c r="J111" s="436"/>
      <c r="K111" s="436"/>
      <c r="L111" s="436"/>
      <c r="M111" s="436"/>
      <c r="N111" s="436"/>
      <c r="O111" s="437"/>
      <c r="P111" s="435" t="str">
        <f>IF(作業員の選択!$C$40="","",VLOOKUP(作業員の選択!$C$40,基本データ!$A$11:$AN$50,37,FALSE))</f>
        <v>受給者</v>
      </c>
      <c r="Q111" s="436"/>
      <c r="R111" s="436"/>
      <c r="S111" s="436"/>
      <c r="T111" s="436"/>
      <c r="U111" s="436"/>
      <c r="V111" s="436"/>
      <c r="W111" s="436"/>
      <c r="X111" s="437"/>
      <c r="Y111" s="438" t="str">
        <f>IF(作業員の選択!$C$40="","",VLOOKUP(作業員の選択!$C$40,基本データ!$A$11:$AN$50,39,FALSE))</f>
        <v>日雇保険</v>
      </c>
      <c r="Z111" s="438"/>
      <c r="AA111" s="438"/>
      <c r="AB111" s="438"/>
      <c r="AC111" s="438"/>
      <c r="AD111" s="438"/>
      <c r="AE111" s="438"/>
      <c r="AF111" s="438"/>
      <c r="AG111" s="438"/>
    </row>
    <row r="112" spans="2:33" ht="27.9" customHeight="1">
      <c r="B112" s="510"/>
      <c r="C112" s="439" t="str">
        <f>IF(作業員の選択!$C$40="","",VLOOKUP(作業員の選択!$C$40,基本データ!$A$11:$AN$50,1,FALSE))</f>
        <v>白井　十平</v>
      </c>
      <c r="D112" s="440"/>
      <c r="E112" s="440"/>
      <c r="F112" s="440"/>
      <c r="G112" s="441"/>
      <c r="H112" s="442">
        <f>IF(作業員の選択!$C$40="","",VLOOKUP(作業員の選択!$C$40,基本データ!$A$11:$AN$50,36,FALSE))</f>
        <v>30</v>
      </c>
      <c r="I112" s="443"/>
      <c r="J112" s="443"/>
      <c r="K112" s="443"/>
      <c r="L112" s="443"/>
      <c r="M112" s="443"/>
      <c r="N112" s="443"/>
      <c r="O112" s="444"/>
      <c r="P112" s="442" t="s">
        <v>372</v>
      </c>
      <c r="Q112" s="443"/>
      <c r="R112" s="443"/>
      <c r="S112" s="443"/>
      <c r="T112" s="443"/>
      <c r="U112" s="443"/>
      <c r="V112" s="443"/>
      <c r="W112" s="443"/>
      <c r="X112" s="444"/>
      <c r="Y112" s="445">
        <f>IF(作業員の選択!$C$40="","",VLOOKUP(作業員の選択!$C$40,基本データ!$A$11:$AN$50,40,FALSE))</f>
        <v>1030</v>
      </c>
      <c r="Z112" s="445"/>
      <c r="AA112" s="445"/>
      <c r="AB112" s="445"/>
      <c r="AC112" s="445"/>
      <c r="AD112" s="445"/>
      <c r="AE112" s="445"/>
      <c r="AF112" s="445"/>
      <c r="AG112" s="445"/>
    </row>
    <row r="114" spans="1:33" s="2" customFormat="1" ht="134.25" customHeight="1">
      <c r="A114" s="1"/>
      <c r="B114" s="432" t="s">
        <v>1</v>
      </c>
      <c r="C114" s="432"/>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32"/>
      <c r="AA114" s="432"/>
      <c r="AB114" s="432"/>
      <c r="AC114" s="432"/>
      <c r="AD114" s="432"/>
      <c r="AE114" s="432"/>
      <c r="AF114" s="432"/>
      <c r="AG114" s="3" t="s">
        <v>0</v>
      </c>
    </row>
    <row r="115" spans="1:33" ht="14.25" customHeight="1">
      <c r="A115" s="22"/>
      <c r="B115" s="473" t="s">
        <v>23</v>
      </c>
      <c r="C115" s="474"/>
      <c r="D115" s="474"/>
      <c r="E115" s="474"/>
      <c r="F115" s="475"/>
      <c r="G115" s="22"/>
      <c r="H115" s="22"/>
      <c r="I115" s="21"/>
      <c r="U115" s="18"/>
      <c r="V115" s="18"/>
      <c r="W115" s="18"/>
      <c r="X115" s="18"/>
      <c r="Y115" s="18"/>
      <c r="Z115" s="18"/>
      <c r="AA115" s="18"/>
      <c r="AB115" s="18"/>
      <c r="AC115" s="18"/>
      <c r="AD115" s="18"/>
      <c r="AE115" s="18"/>
    </row>
    <row r="116" spans="1:33" ht="13.5" customHeight="1">
      <c r="A116" s="22"/>
      <c r="B116" s="476"/>
      <c r="C116" s="477"/>
      <c r="D116" s="477"/>
      <c r="E116" s="477"/>
      <c r="F116" s="478"/>
      <c r="G116" s="22"/>
      <c r="H116" s="22"/>
      <c r="I116" s="21"/>
      <c r="T116" s="479" t="s">
        <v>22</v>
      </c>
      <c r="U116" s="480"/>
      <c r="V116" s="480"/>
      <c r="W116" s="481"/>
      <c r="X116" s="485"/>
      <c r="Y116" s="485"/>
      <c r="Z116" s="485"/>
      <c r="AA116" s="485"/>
      <c r="AB116" s="485"/>
      <c r="AC116" s="485"/>
      <c r="AD116" s="485"/>
      <c r="AE116" s="485"/>
      <c r="AF116" s="485"/>
      <c r="AG116" s="485"/>
    </row>
    <row r="117" spans="1:33" ht="13.5" customHeight="1">
      <c r="T117" s="482"/>
      <c r="U117" s="483"/>
      <c r="V117" s="483"/>
      <c r="W117" s="484"/>
      <c r="X117" s="485"/>
      <c r="Y117" s="485"/>
      <c r="Z117" s="485"/>
      <c r="AA117" s="485"/>
      <c r="AB117" s="485"/>
      <c r="AC117" s="485"/>
      <c r="AD117" s="485"/>
      <c r="AE117" s="485"/>
      <c r="AF117" s="485"/>
      <c r="AG117" s="485"/>
    </row>
    <row r="118" spans="1:33" ht="17.25" customHeight="1">
      <c r="A118" s="15"/>
      <c r="O118" s="18"/>
      <c r="P118" s="18"/>
      <c r="Q118" s="18"/>
      <c r="R118" s="18"/>
      <c r="S118" s="18"/>
      <c r="T118" s="18"/>
      <c r="U118" s="486" t="s">
        <v>21</v>
      </c>
      <c r="V118" s="486"/>
      <c r="W118" s="486"/>
      <c r="X118" s="486"/>
      <c r="Y118" s="487" t="str">
        <f>IF(作業員の選択!$G$20="","令和  年  月  日",作業員の選択!$G$20)</f>
        <v>令和  年  月  日</v>
      </c>
      <c r="Z118" s="487"/>
      <c r="AA118" s="487"/>
      <c r="AB118" s="487"/>
      <c r="AC118" s="487"/>
      <c r="AD118" s="487"/>
      <c r="AE118" s="487"/>
      <c r="AF118" s="487"/>
      <c r="AG118" s="487"/>
    </row>
    <row r="119" spans="1:33" ht="17.25" customHeight="1">
      <c r="A119" s="15"/>
      <c r="B119" s="15"/>
      <c r="C119" s="15"/>
      <c r="D119" s="15"/>
      <c r="E119" s="14"/>
      <c r="F119" s="14"/>
      <c r="G119" s="488" t="s">
        <v>20</v>
      </c>
      <c r="H119" s="488"/>
      <c r="I119" s="488"/>
      <c r="J119" s="488"/>
      <c r="K119" s="488"/>
      <c r="L119" s="488"/>
      <c r="M119" s="488"/>
      <c r="N119" s="488"/>
      <c r="O119" s="488"/>
      <c r="P119" s="488"/>
      <c r="Q119" s="488"/>
      <c r="R119" s="488"/>
      <c r="S119" s="488"/>
      <c r="T119" s="488"/>
      <c r="U119" s="488"/>
      <c r="V119" s="488"/>
      <c r="W119" s="18"/>
      <c r="X119" s="18"/>
      <c r="Y119" s="19"/>
      <c r="Z119" s="19"/>
      <c r="AA119" s="19"/>
      <c r="AB119" s="20"/>
      <c r="AC119" s="19"/>
      <c r="AD119" s="20"/>
      <c r="AE119" s="19"/>
      <c r="AF119" s="20"/>
      <c r="AG119" s="19"/>
    </row>
    <row r="120" spans="1:33" ht="17.25" customHeight="1">
      <c r="A120" s="15"/>
      <c r="B120" s="15"/>
      <c r="C120" s="15"/>
      <c r="D120" s="15"/>
      <c r="E120" s="14"/>
      <c r="F120" s="14"/>
      <c r="G120" s="488"/>
      <c r="H120" s="488"/>
      <c r="I120" s="488"/>
      <c r="J120" s="488"/>
      <c r="K120" s="488"/>
      <c r="L120" s="488"/>
      <c r="M120" s="488"/>
      <c r="N120" s="488"/>
      <c r="O120" s="488"/>
      <c r="P120" s="488"/>
      <c r="Q120" s="488"/>
      <c r="R120" s="488"/>
      <c r="S120" s="488"/>
      <c r="T120" s="488"/>
      <c r="U120" s="488"/>
      <c r="V120" s="488"/>
      <c r="W120" s="18"/>
      <c r="X120" s="18"/>
      <c r="Y120" s="15"/>
      <c r="Z120" s="15"/>
      <c r="AA120" s="15"/>
    </row>
    <row r="121" spans="1:33" ht="21" customHeight="1">
      <c r="A121" s="4"/>
      <c r="B121" s="4"/>
      <c r="C121" s="4"/>
      <c r="D121" s="3"/>
      <c r="E121" s="3"/>
      <c r="F121" s="3"/>
      <c r="G121" s="3"/>
      <c r="H121" s="3"/>
      <c r="I121" s="3"/>
      <c r="J121" s="17" t="s">
        <v>15</v>
      </c>
      <c r="K121" s="489">
        <f ca="1">IF(作業員の選択!$G$17="",TODAY(),作業員の選択!$G$17)</f>
        <v>45056</v>
      </c>
      <c r="L121" s="489"/>
      <c r="M121" s="489"/>
      <c r="N121" s="489"/>
      <c r="O121" s="489"/>
      <c r="P121" s="489"/>
      <c r="Q121" s="489"/>
      <c r="R121" s="490" t="s">
        <v>18</v>
      </c>
      <c r="S121" s="490"/>
      <c r="T121" s="490"/>
      <c r="U121" s="490"/>
      <c r="V121" s="16"/>
      <c r="W121" s="16"/>
      <c r="X121" s="15"/>
      <c r="Y121" s="15"/>
      <c r="Z121" s="15"/>
      <c r="AA121" s="15"/>
    </row>
    <row r="122" spans="1:33" ht="16.2">
      <c r="F122" s="14"/>
      <c r="G122" s="14"/>
      <c r="H122" s="14"/>
      <c r="I122" s="14"/>
      <c r="J122" s="14"/>
      <c r="K122" s="14"/>
      <c r="Q122" s="15"/>
      <c r="R122" s="16"/>
      <c r="S122" s="15"/>
      <c r="T122" s="16"/>
      <c r="U122" s="15"/>
      <c r="V122" s="16"/>
      <c r="W122" s="16"/>
      <c r="X122" s="15"/>
      <c r="Y122" s="15"/>
      <c r="Z122" s="15"/>
      <c r="AA122" s="15"/>
    </row>
    <row r="123" spans="1:33" ht="20.25" customHeight="1">
      <c r="A123" s="491" t="s">
        <v>17</v>
      </c>
      <c r="B123" s="491"/>
      <c r="C123" s="491"/>
      <c r="D123" s="492" t="str">
        <f>作業員の選択!$G$12</f>
        <v>越路中学校電気設備工事</v>
      </c>
      <c r="E123" s="492"/>
      <c r="F123" s="492"/>
      <c r="G123" s="492"/>
      <c r="H123" s="492"/>
      <c r="I123" s="492"/>
      <c r="J123" s="492"/>
      <c r="L123" s="493" t="s">
        <v>16</v>
      </c>
      <c r="M123" s="494"/>
      <c r="N123" s="494"/>
      <c r="O123" s="495" t="str">
        <f>作業員の選択!$G$23</f>
        <v>大手ゼネコン株式会社</v>
      </c>
      <c r="P123" s="495"/>
      <c r="Q123" s="495"/>
      <c r="R123" s="495"/>
      <c r="S123" s="495"/>
      <c r="T123" s="495"/>
      <c r="U123" s="10"/>
      <c r="V123" s="13" t="s">
        <v>15</v>
      </c>
      <c r="W123" s="497" t="str">
        <f>作業員の選択!$E$26</f>
        <v>二</v>
      </c>
      <c r="X123" s="497"/>
      <c r="Y123" s="12" t="s">
        <v>14</v>
      </c>
      <c r="Z123" s="11" t="s">
        <v>13</v>
      </c>
      <c r="AA123" s="495" t="str">
        <f>作業員の選択!$G$26</f>
        <v>シライ電設株式会社</v>
      </c>
      <c r="AB123" s="495"/>
      <c r="AC123" s="495"/>
      <c r="AD123" s="495"/>
      <c r="AE123" s="495"/>
      <c r="AF123" s="495"/>
      <c r="AG123" s="10"/>
    </row>
    <row r="124" spans="1:33" ht="18" customHeight="1">
      <c r="A124" s="491" t="s">
        <v>12</v>
      </c>
      <c r="B124" s="491"/>
      <c r="C124" s="491"/>
      <c r="D124" s="492" t="str">
        <f>作業員の選択!$G$15</f>
        <v>白井　太郎</v>
      </c>
      <c r="E124" s="492"/>
      <c r="F124" s="492"/>
      <c r="G124" s="492"/>
      <c r="H124" s="492"/>
      <c r="I124" s="492"/>
      <c r="J124" s="33" t="s">
        <v>11</v>
      </c>
      <c r="L124" s="494"/>
      <c r="M124" s="494"/>
      <c r="N124" s="494"/>
      <c r="O124" s="496"/>
      <c r="P124" s="496"/>
      <c r="Q124" s="496"/>
      <c r="R124" s="496"/>
      <c r="S124" s="496"/>
      <c r="T124" s="496"/>
      <c r="U124" s="9" t="s">
        <v>9</v>
      </c>
      <c r="V124" s="498" t="s">
        <v>10</v>
      </c>
      <c r="W124" s="498"/>
      <c r="X124" s="498"/>
      <c r="Y124" s="498"/>
      <c r="Z124" s="498"/>
      <c r="AA124" s="496"/>
      <c r="AB124" s="496"/>
      <c r="AC124" s="496"/>
      <c r="AD124" s="496"/>
      <c r="AE124" s="496"/>
      <c r="AF124" s="496"/>
      <c r="AG124" s="9" t="s">
        <v>9</v>
      </c>
    </row>
    <row r="125" spans="1:33" ht="13.5" customHeight="1">
      <c r="K125" s="8"/>
      <c r="L125" s="7"/>
      <c r="M125" s="6"/>
      <c r="N125" s="6"/>
      <c r="O125" s="6"/>
      <c r="P125" s="6"/>
      <c r="Q125" s="6"/>
      <c r="R125" s="6"/>
      <c r="S125" s="6"/>
      <c r="T125" s="6"/>
      <c r="U125" s="6"/>
      <c r="V125" s="6"/>
      <c r="W125" s="6"/>
      <c r="X125" s="6"/>
      <c r="Y125" s="6"/>
      <c r="Z125" s="6"/>
      <c r="AA125" s="6"/>
      <c r="AB125" s="6"/>
      <c r="AC125" s="6"/>
      <c r="AD125" s="6"/>
    </row>
    <row r="126" spans="1:33">
      <c r="O126" s="5"/>
      <c r="P126" s="5"/>
      <c r="Q126" s="5"/>
      <c r="R126" s="5"/>
      <c r="S126" s="5"/>
      <c r="T126" s="5"/>
      <c r="U126" s="5"/>
      <c r="V126" s="5"/>
      <c r="W126" s="5"/>
      <c r="X126" s="5"/>
      <c r="Y126" s="5"/>
      <c r="Z126" s="5"/>
      <c r="AA126" s="5"/>
      <c r="AB126" s="5"/>
      <c r="AC126" s="5"/>
      <c r="AD126" s="5"/>
      <c r="AE126" s="5"/>
      <c r="AF126" s="5"/>
      <c r="AG126" s="5"/>
    </row>
    <row r="127" spans="1:33" ht="15.9" customHeight="1">
      <c r="B127" s="454" t="s">
        <v>8</v>
      </c>
      <c r="C127" s="457" t="s">
        <v>7</v>
      </c>
      <c r="D127" s="458"/>
      <c r="E127" s="458"/>
      <c r="F127" s="458"/>
      <c r="G127" s="459"/>
      <c r="H127" s="460" t="s">
        <v>6</v>
      </c>
      <c r="I127" s="461"/>
      <c r="J127" s="461"/>
      <c r="K127" s="461"/>
      <c r="L127" s="461"/>
      <c r="M127" s="461"/>
      <c r="N127" s="461"/>
      <c r="O127" s="461"/>
      <c r="P127" s="461"/>
      <c r="Q127" s="461"/>
      <c r="R127" s="461"/>
      <c r="S127" s="461"/>
      <c r="T127" s="461"/>
      <c r="U127" s="461"/>
      <c r="V127" s="461"/>
      <c r="W127" s="461"/>
      <c r="X127" s="461"/>
      <c r="Y127" s="461"/>
      <c r="Z127" s="461"/>
      <c r="AA127" s="461"/>
      <c r="AB127" s="461"/>
      <c r="AC127" s="461"/>
      <c r="AD127" s="461"/>
      <c r="AE127" s="461"/>
      <c r="AF127" s="461"/>
      <c r="AG127" s="462"/>
    </row>
    <row r="128" spans="1:33" ht="14.25" customHeight="1">
      <c r="B128" s="455"/>
      <c r="C128" s="466" t="s">
        <v>5</v>
      </c>
      <c r="D128" s="467"/>
      <c r="E128" s="467"/>
      <c r="F128" s="467"/>
      <c r="G128" s="468"/>
      <c r="H128" s="463"/>
      <c r="I128" s="464"/>
      <c r="J128" s="464"/>
      <c r="K128" s="464"/>
      <c r="L128" s="464"/>
      <c r="M128" s="464"/>
      <c r="N128" s="464"/>
      <c r="O128" s="464"/>
      <c r="P128" s="464"/>
      <c r="Q128" s="464"/>
      <c r="R128" s="464"/>
      <c r="S128" s="464"/>
      <c r="T128" s="464"/>
      <c r="U128" s="464"/>
      <c r="V128" s="464"/>
      <c r="W128" s="464"/>
      <c r="X128" s="464"/>
      <c r="Y128" s="464"/>
      <c r="Z128" s="464"/>
      <c r="AA128" s="464"/>
      <c r="AB128" s="464"/>
      <c r="AC128" s="464"/>
      <c r="AD128" s="464"/>
      <c r="AE128" s="464"/>
      <c r="AF128" s="464"/>
      <c r="AG128" s="465"/>
    </row>
    <row r="129" spans="2:33" ht="14.1" customHeight="1">
      <c r="B129" s="455"/>
      <c r="C129" s="469"/>
      <c r="D129" s="470"/>
      <c r="E129" s="470"/>
      <c r="F129" s="470"/>
      <c r="G129" s="471"/>
      <c r="H129" s="460" t="s">
        <v>4</v>
      </c>
      <c r="I129" s="461"/>
      <c r="J129" s="461"/>
      <c r="K129" s="461"/>
      <c r="L129" s="461"/>
      <c r="M129" s="461"/>
      <c r="N129" s="461"/>
      <c r="O129" s="462"/>
      <c r="P129" s="460" t="s">
        <v>3</v>
      </c>
      <c r="Q129" s="461"/>
      <c r="R129" s="461"/>
      <c r="S129" s="461"/>
      <c r="T129" s="461"/>
      <c r="U129" s="461"/>
      <c r="V129" s="461"/>
      <c r="W129" s="461"/>
      <c r="X129" s="462"/>
      <c r="Y129" s="460" t="s">
        <v>2</v>
      </c>
      <c r="Z129" s="461"/>
      <c r="AA129" s="461"/>
      <c r="AB129" s="461"/>
      <c r="AC129" s="461"/>
      <c r="AD129" s="461"/>
      <c r="AE129" s="461"/>
      <c r="AF129" s="461"/>
      <c r="AG129" s="462"/>
    </row>
    <row r="130" spans="2:33" ht="14.1" customHeight="1">
      <c r="B130" s="456"/>
      <c r="C130" s="463"/>
      <c r="D130" s="464"/>
      <c r="E130" s="464"/>
      <c r="F130" s="464"/>
      <c r="G130" s="465"/>
      <c r="H130" s="463"/>
      <c r="I130" s="464"/>
      <c r="J130" s="464"/>
      <c r="K130" s="464"/>
      <c r="L130" s="464"/>
      <c r="M130" s="464"/>
      <c r="N130" s="464"/>
      <c r="O130" s="465"/>
      <c r="P130" s="463"/>
      <c r="Q130" s="464"/>
      <c r="R130" s="464"/>
      <c r="S130" s="464"/>
      <c r="T130" s="464"/>
      <c r="U130" s="464"/>
      <c r="V130" s="464"/>
      <c r="W130" s="464"/>
      <c r="X130" s="465"/>
      <c r="Y130" s="463"/>
      <c r="Z130" s="464"/>
      <c r="AA130" s="464"/>
      <c r="AB130" s="464"/>
      <c r="AC130" s="464"/>
      <c r="AD130" s="464"/>
      <c r="AE130" s="464"/>
      <c r="AF130" s="464"/>
      <c r="AG130" s="465"/>
    </row>
    <row r="131" spans="2:33" ht="15.9" customHeight="1">
      <c r="B131" s="433">
        <v>31</v>
      </c>
      <c r="C131" s="446" t="str">
        <f>IF(作業員の選択!$C$41="","",VLOOKUP(作業員の選択!$C$41,基本データ!$A$11:$AN$50,2,FALSE))</f>
        <v>きむら　いちろう</v>
      </c>
      <c r="D131" s="447"/>
      <c r="E131" s="447"/>
      <c r="F131" s="447"/>
      <c r="G131" s="447"/>
      <c r="H131" s="472" t="str">
        <f>IF(作業員の選択!$C$41="","",VLOOKUP(作業員の選択!$C$41,基本データ!$A$11:$AN$50,35,FALSE))</f>
        <v>建設国保</v>
      </c>
      <c r="I131" s="472"/>
      <c r="J131" s="472"/>
      <c r="K131" s="472"/>
      <c r="L131" s="472"/>
      <c r="M131" s="472"/>
      <c r="N131" s="472"/>
      <c r="O131" s="472"/>
      <c r="P131" s="449" t="str">
        <f>IF(作業員の選択!$C$41="","",VLOOKUP(作業員の選択!$C$41,基本データ!$A$11:$AN$50,37,FALSE))</f>
        <v>厚生年金</v>
      </c>
      <c r="Q131" s="449"/>
      <c r="R131" s="449"/>
      <c r="S131" s="449"/>
      <c r="T131" s="449"/>
      <c r="U131" s="449"/>
      <c r="V131" s="449"/>
      <c r="W131" s="449"/>
      <c r="X131" s="449"/>
      <c r="Y131" s="449" t="str">
        <f>IF(作業員の選択!$C$41="","",VLOOKUP(作業員の選択!$C$41,基本データ!$A$11:$AN$50,39,FALSE))</f>
        <v>　　</v>
      </c>
      <c r="Z131" s="449"/>
      <c r="AA131" s="449"/>
      <c r="AB131" s="449"/>
      <c r="AC131" s="449"/>
      <c r="AD131" s="449"/>
      <c r="AE131" s="449"/>
      <c r="AF131" s="449"/>
      <c r="AG131" s="449"/>
    </row>
    <row r="132" spans="2:33" ht="27.9" customHeight="1">
      <c r="B132" s="434"/>
      <c r="C132" s="450" t="str">
        <f>IF(作業員の選択!$C$41="","",VLOOKUP(作業員の選択!$C$41,基本データ!$A$11:$AN$50,1,FALSE))</f>
        <v>木村　一郎</v>
      </c>
      <c r="D132" s="451"/>
      <c r="E132" s="451"/>
      <c r="F132" s="451"/>
      <c r="G132" s="452"/>
      <c r="H132" s="453">
        <f>IF(作業員の選択!$C$41="","",VLOOKUP(作業員の選択!$C$41,基本データ!$A$11:$AN$50,36,FALSE))</f>
        <v>31</v>
      </c>
      <c r="I132" s="453"/>
      <c r="J132" s="453"/>
      <c r="K132" s="453"/>
      <c r="L132" s="453"/>
      <c r="M132" s="453"/>
      <c r="N132" s="453"/>
      <c r="O132" s="453"/>
      <c r="P132" s="453" t="s">
        <v>372</v>
      </c>
      <c r="Q132" s="453"/>
      <c r="R132" s="453"/>
      <c r="S132" s="453"/>
      <c r="T132" s="453"/>
      <c r="U132" s="453"/>
      <c r="V132" s="453"/>
      <c r="W132" s="453"/>
      <c r="X132" s="453"/>
      <c r="Y132" s="445">
        <f>IF(作業員の選択!$C$41="","",IF(Y131="適用除外","－",VLOOKUP(作業員の選択!$C$41,基本データ!$A$11:$AR$60,40,FALSE)))</f>
        <v>1031</v>
      </c>
      <c r="Z132" s="445"/>
      <c r="AA132" s="445"/>
      <c r="AB132" s="445"/>
      <c r="AC132" s="445"/>
      <c r="AD132" s="445"/>
      <c r="AE132" s="445"/>
      <c r="AF132" s="445"/>
      <c r="AG132" s="445"/>
    </row>
    <row r="133" spans="2:33" ht="15.9" customHeight="1">
      <c r="B133" s="433">
        <v>32</v>
      </c>
      <c r="C133" s="446" t="str">
        <f>IF(作業員の選択!$C$42="","",VLOOKUP(作業員の選択!$C$42,基本データ!$A$11:$AN$50,2,FALSE))</f>
        <v>きむら　じろう</v>
      </c>
      <c r="D133" s="447"/>
      <c r="E133" s="447"/>
      <c r="F133" s="447"/>
      <c r="G133" s="448"/>
      <c r="H133" s="449" t="str">
        <f>IF(作業員の選択!$C$42="","",VLOOKUP(作業員の選択!$C$42,基本データ!$A$11:$AN$50,35,FALSE))</f>
        <v>建設国保</v>
      </c>
      <c r="I133" s="449"/>
      <c r="J133" s="449"/>
      <c r="K133" s="449"/>
      <c r="L133" s="449"/>
      <c r="M133" s="449"/>
      <c r="N133" s="449"/>
      <c r="O133" s="449"/>
      <c r="P133" s="449" t="str">
        <f>IF(作業員の選択!$C$42="","",VLOOKUP(作業員の選択!$C$42,基本データ!$A$11:$AN$50,37,FALSE))</f>
        <v>国民年金</v>
      </c>
      <c r="Q133" s="449"/>
      <c r="R133" s="449"/>
      <c r="S133" s="449"/>
      <c r="T133" s="449"/>
      <c r="U133" s="449"/>
      <c r="V133" s="449"/>
      <c r="W133" s="449"/>
      <c r="X133" s="449"/>
      <c r="Y133" s="449" t="str">
        <f>IF(作業員の選択!$C$42="","",VLOOKUP(作業員の選択!$C$42,基本データ!$A$11:$AN$50,39,FALSE))</f>
        <v>適用除外</v>
      </c>
      <c r="Z133" s="449"/>
      <c r="AA133" s="449"/>
      <c r="AB133" s="449"/>
      <c r="AC133" s="449"/>
      <c r="AD133" s="449"/>
      <c r="AE133" s="449"/>
      <c r="AF133" s="449"/>
      <c r="AG133" s="449"/>
    </row>
    <row r="134" spans="2:33" ht="27.9" customHeight="1">
      <c r="B134" s="434"/>
      <c r="C134" s="450" t="str">
        <f>IF(作業員の選択!$C$42="","",VLOOKUP(作業員の選択!$C$42,基本データ!$A$11:$AN$50,1,FALSE))</f>
        <v>木村　次郎</v>
      </c>
      <c r="D134" s="451"/>
      <c r="E134" s="451"/>
      <c r="F134" s="451"/>
      <c r="G134" s="452"/>
      <c r="H134" s="453">
        <f>IF(作業員の選択!$C$42="","",VLOOKUP(作業員の選択!$C$42,基本データ!$A$11:$AN$50,36,FALSE))</f>
        <v>32</v>
      </c>
      <c r="I134" s="453"/>
      <c r="J134" s="453"/>
      <c r="K134" s="453"/>
      <c r="L134" s="453"/>
      <c r="M134" s="453"/>
      <c r="N134" s="453"/>
      <c r="O134" s="453"/>
      <c r="P134" s="453" t="s">
        <v>372</v>
      </c>
      <c r="Q134" s="453"/>
      <c r="R134" s="453"/>
      <c r="S134" s="453"/>
      <c r="T134" s="453"/>
      <c r="U134" s="453"/>
      <c r="V134" s="453"/>
      <c r="W134" s="453"/>
      <c r="X134" s="453"/>
      <c r="Y134" s="445" t="str">
        <f>IF(作業員の選択!$C$42="","",IF(Y133="適用除外","－",VLOOKUP(作業員の選択!$C$42,基本データ!$A$11:$AR$60,40,FALSE)))</f>
        <v>－</v>
      </c>
      <c r="Z134" s="445"/>
      <c r="AA134" s="445"/>
      <c r="AB134" s="445"/>
      <c r="AC134" s="445"/>
      <c r="AD134" s="445"/>
      <c r="AE134" s="445"/>
      <c r="AF134" s="445"/>
      <c r="AG134" s="445"/>
    </row>
    <row r="135" spans="2:33" ht="15.9" customHeight="1">
      <c r="B135" s="433">
        <v>33</v>
      </c>
      <c r="C135" s="435" t="str">
        <f>IF(作業員の選択!$C$43="","",VLOOKUP(作業員の選択!$C$43,基本データ!$A$11:$AN$50,2,FALSE))</f>
        <v>きむら　さぶろう</v>
      </c>
      <c r="D135" s="436"/>
      <c r="E135" s="436"/>
      <c r="F135" s="436"/>
      <c r="G135" s="437"/>
      <c r="H135" s="435" t="str">
        <f>IF(作業員の選択!$C$43="","",VLOOKUP(作業員の選択!$C$43,基本データ!$A$11:$AN$50,35,FALSE))</f>
        <v>建設国保</v>
      </c>
      <c r="I135" s="436"/>
      <c r="J135" s="436"/>
      <c r="K135" s="436"/>
      <c r="L135" s="436"/>
      <c r="M135" s="436"/>
      <c r="N135" s="436"/>
      <c r="O135" s="437"/>
      <c r="P135" s="435" t="str">
        <f>IF(作業員の選択!$C$43="","",VLOOKUP(作業員の選択!$C$43,基本データ!$A$11:$AN$50,37,FALSE))</f>
        <v>受給者</v>
      </c>
      <c r="Q135" s="436"/>
      <c r="R135" s="436"/>
      <c r="S135" s="436"/>
      <c r="T135" s="436"/>
      <c r="U135" s="436"/>
      <c r="V135" s="436"/>
      <c r="W135" s="436"/>
      <c r="X135" s="437"/>
      <c r="Y135" s="438" t="str">
        <f>IF(作業員の選択!$C$43="","",VLOOKUP(作業員の選択!$C$43,基本データ!$A$11:$AN$50,39,FALSE))</f>
        <v>　　</v>
      </c>
      <c r="Z135" s="438"/>
      <c r="AA135" s="438"/>
      <c r="AB135" s="438"/>
      <c r="AC135" s="438"/>
      <c r="AD135" s="438"/>
      <c r="AE135" s="438"/>
      <c r="AF135" s="438"/>
      <c r="AG135" s="438"/>
    </row>
    <row r="136" spans="2:33" ht="27.9" customHeight="1">
      <c r="B136" s="434"/>
      <c r="C136" s="439" t="str">
        <f>IF(作業員の選択!$C$43="","",VLOOKUP(作業員の選択!$C$43,基本データ!$A$11:$AN$50,1,FALSE))</f>
        <v>木村　三郎</v>
      </c>
      <c r="D136" s="440"/>
      <c r="E136" s="440"/>
      <c r="F136" s="440"/>
      <c r="G136" s="441"/>
      <c r="H136" s="442">
        <f>IF(作業員の選択!$C$43="","",VLOOKUP(作業員の選択!$C$43,基本データ!$A$11:$AN$50,36,FALSE))</f>
        <v>33</v>
      </c>
      <c r="I136" s="443"/>
      <c r="J136" s="443"/>
      <c r="K136" s="443"/>
      <c r="L136" s="443"/>
      <c r="M136" s="443"/>
      <c r="N136" s="443"/>
      <c r="O136" s="444"/>
      <c r="P136" s="442" t="s">
        <v>372</v>
      </c>
      <c r="Q136" s="443"/>
      <c r="R136" s="443"/>
      <c r="S136" s="443"/>
      <c r="T136" s="443"/>
      <c r="U136" s="443"/>
      <c r="V136" s="443"/>
      <c r="W136" s="443"/>
      <c r="X136" s="444"/>
      <c r="Y136" s="445">
        <f>IF(作業員の選択!$C$43="","",IF(Y135="適用除外","－",VLOOKUP(作業員の選択!$C$43,基本データ!$A$11:$AR$60,40,FALSE)))</f>
        <v>1033</v>
      </c>
      <c r="Z136" s="445"/>
      <c r="AA136" s="445"/>
      <c r="AB136" s="445"/>
      <c r="AC136" s="445"/>
      <c r="AD136" s="445"/>
      <c r="AE136" s="445"/>
      <c r="AF136" s="445"/>
      <c r="AG136" s="445"/>
    </row>
    <row r="137" spans="2:33" ht="15.9" customHeight="1">
      <c r="B137" s="433">
        <v>34</v>
      </c>
      <c r="C137" s="435" t="str">
        <f>IF(作業員の選択!$C$44="","",VLOOKUP(作業員の選択!$C$44,基本データ!$A$11:$AN$50,2,FALSE))</f>
        <v>きむら　しろう</v>
      </c>
      <c r="D137" s="436"/>
      <c r="E137" s="436"/>
      <c r="F137" s="436"/>
      <c r="G137" s="437"/>
      <c r="H137" s="435" t="str">
        <f>IF(作業員の選択!$C$44="","",VLOOKUP(作業員の選択!$C$44,基本データ!$A$11:$AN$50,35,FALSE))</f>
        <v>建設国保</v>
      </c>
      <c r="I137" s="436"/>
      <c r="J137" s="436"/>
      <c r="K137" s="436"/>
      <c r="L137" s="436"/>
      <c r="M137" s="436"/>
      <c r="N137" s="436"/>
      <c r="O137" s="437"/>
      <c r="P137" s="435" t="str">
        <f>IF(作業員の選択!$C$44="","",VLOOKUP(作業員の選択!$C$44,基本データ!$A$11:$AN$50,37,FALSE))</f>
        <v>厚生年金</v>
      </c>
      <c r="Q137" s="436"/>
      <c r="R137" s="436"/>
      <c r="S137" s="436"/>
      <c r="T137" s="436"/>
      <c r="U137" s="436"/>
      <c r="V137" s="436"/>
      <c r="W137" s="436"/>
      <c r="X137" s="437"/>
      <c r="Y137" s="438" t="str">
        <f>IF(作業員の選択!$C$44="","",VLOOKUP(作業員の選択!$C$44,基本データ!$A$11:$AN$50,39,FALSE))</f>
        <v>適用除外</v>
      </c>
      <c r="Z137" s="438"/>
      <c r="AA137" s="438"/>
      <c r="AB137" s="438"/>
      <c r="AC137" s="438"/>
      <c r="AD137" s="438"/>
      <c r="AE137" s="438"/>
      <c r="AF137" s="438"/>
      <c r="AG137" s="438"/>
    </row>
    <row r="138" spans="2:33" ht="27.9" customHeight="1">
      <c r="B138" s="434"/>
      <c r="C138" s="439" t="str">
        <f>IF(作業員の選択!$C$44="","",VLOOKUP(作業員の選択!$C$44,基本データ!$A$11:$AN$50,1,FALSE))</f>
        <v>木村　四郎</v>
      </c>
      <c r="D138" s="440"/>
      <c r="E138" s="440"/>
      <c r="F138" s="440"/>
      <c r="G138" s="441"/>
      <c r="H138" s="442">
        <f>IF(作業員の選択!$C$44="","",VLOOKUP(作業員の選択!$C$44,基本データ!$A$11:$AN$50,36,FALSE))</f>
        <v>34</v>
      </c>
      <c r="I138" s="443"/>
      <c r="J138" s="443"/>
      <c r="K138" s="443"/>
      <c r="L138" s="443"/>
      <c r="M138" s="443"/>
      <c r="N138" s="443"/>
      <c r="O138" s="444"/>
      <c r="P138" s="442" t="s">
        <v>372</v>
      </c>
      <c r="Q138" s="443"/>
      <c r="R138" s="443"/>
      <c r="S138" s="443"/>
      <c r="T138" s="443"/>
      <c r="U138" s="443"/>
      <c r="V138" s="443"/>
      <c r="W138" s="443"/>
      <c r="X138" s="444"/>
      <c r="Y138" s="445" t="str">
        <f>IF(作業員の選択!$C$44="","",IF(Y137="適用除外","－",VLOOKUP(作業員の選択!$C$44,基本データ!$A$11:$AR$60,40,FALSE)))</f>
        <v>－</v>
      </c>
      <c r="Z138" s="445"/>
      <c r="AA138" s="445"/>
      <c r="AB138" s="445"/>
      <c r="AC138" s="445"/>
      <c r="AD138" s="445"/>
      <c r="AE138" s="445"/>
      <c r="AF138" s="445"/>
      <c r="AG138" s="445"/>
    </row>
    <row r="139" spans="2:33" ht="15.9" customHeight="1">
      <c r="B139" s="433">
        <v>35</v>
      </c>
      <c r="C139" s="435" t="str">
        <f>IF(作業員の選択!$C$45="","",VLOOKUP(作業員の選択!$C$45,基本データ!$A$11:$AN$50,2,FALSE))</f>
        <v>きむら　ごろう</v>
      </c>
      <c r="D139" s="436"/>
      <c r="E139" s="436"/>
      <c r="F139" s="436"/>
      <c r="G139" s="437"/>
      <c r="H139" s="435" t="str">
        <f>IF(作業員の選択!$C$45="","",VLOOKUP(作業員の選択!$C$45,基本データ!$A$11:$AN$50,35,FALSE))</f>
        <v>建設国保</v>
      </c>
      <c r="I139" s="436"/>
      <c r="J139" s="436"/>
      <c r="K139" s="436"/>
      <c r="L139" s="436"/>
      <c r="M139" s="436"/>
      <c r="N139" s="436"/>
      <c r="O139" s="437"/>
      <c r="P139" s="435" t="str">
        <f>IF(作業員の選択!$C$45="","",VLOOKUP(作業員の選択!$C$45,基本データ!$A$11:$AN$50,37,FALSE))</f>
        <v>国民年金</v>
      </c>
      <c r="Q139" s="436"/>
      <c r="R139" s="436"/>
      <c r="S139" s="436"/>
      <c r="T139" s="436"/>
      <c r="U139" s="436"/>
      <c r="V139" s="436"/>
      <c r="W139" s="436"/>
      <c r="X139" s="437"/>
      <c r="Y139" s="438" t="str">
        <f>IF(作業員の選択!$C$45="","",VLOOKUP(作業員の選択!$C$45,基本データ!$A$11:$AN$50,39,FALSE))</f>
        <v>　　</v>
      </c>
      <c r="Z139" s="438"/>
      <c r="AA139" s="438"/>
      <c r="AB139" s="438"/>
      <c r="AC139" s="438"/>
      <c r="AD139" s="438"/>
      <c r="AE139" s="438"/>
      <c r="AF139" s="438"/>
      <c r="AG139" s="438"/>
    </row>
    <row r="140" spans="2:33" ht="27.9" customHeight="1">
      <c r="B140" s="434"/>
      <c r="C140" s="439" t="str">
        <f>IF(作業員の選択!$C$45="","",VLOOKUP(作業員の選択!$C$45,基本データ!$A$11:$AN$50,1,FALSE))</f>
        <v>木村　五郎</v>
      </c>
      <c r="D140" s="440"/>
      <c r="E140" s="440"/>
      <c r="F140" s="440"/>
      <c r="G140" s="441"/>
      <c r="H140" s="442">
        <f>IF(作業員の選択!$C$45="","",VLOOKUP(作業員の選択!$C$45,基本データ!$A$11:$AN$50,36,FALSE))</f>
        <v>35</v>
      </c>
      <c r="I140" s="443"/>
      <c r="J140" s="443"/>
      <c r="K140" s="443"/>
      <c r="L140" s="443"/>
      <c r="M140" s="443"/>
      <c r="N140" s="443"/>
      <c r="O140" s="444"/>
      <c r="P140" s="442" t="s">
        <v>372</v>
      </c>
      <c r="Q140" s="443"/>
      <c r="R140" s="443"/>
      <c r="S140" s="443"/>
      <c r="T140" s="443"/>
      <c r="U140" s="443"/>
      <c r="V140" s="443"/>
      <c r="W140" s="443"/>
      <c r="X140" s="444"/>
      <c r="Y140" s="445">
        <f>IF(作業員の選択!$C$45="","",IF(Y139="適用除外","－",VLOOKUP(作業員の選択!$C$45,基本データ!$A$11:$AR$60,40,FALSE)))</f>
        <v>1035</v>
      </c>
      <c r="Z140" s="445"/>
      <c r="AA140" s="445"/>
      <c r="AB140" s="445"/>
      <c r="AC140" s="445"/>
      <c r="AD140" s="445"/>
      <c r="AE140" s="445"/>
      <c r="AF140" s="445"/>
      <c r="AG140" s="445"/>
    </row>
    <row r="141" spans="2:33" ht="15.9" customHeight="1">
      <c r="B141" s="433">
        <v>36</v>
      </c>
      <c r="C141" s="435" t="str">
        <f>IF(作業員の選択!$C$46="","",VLOOKUP(作業員の選択!$C$46,基本データ!$A$11:$AN$50,2,FALSE))</f>
        <v>きむら　ろくろう</v>
      </c>
      <c r="D141" s="436"/>
      <c r="E141" s="436"/>
      <c r="F141" s="436"/>
      <c r="G141" s="437"/>
      <c r="H141" s="435" t="str">
        <f>IF(作業員の選択!$C$46="","",VLOOKUP(作業員の選択!$C$46,基本データ!$A$11:$AN$50,35,FALSE))</f>
        <v>建設国保</v>
      </c>
      <c r="I141" s="436"/>
      <c r="J141" s="436"/>
      <c r="K141" s="436"/>
      <c r="L141" s="436"/>
      <c r="M141" s="436"/>
      <c r="N141" s="436"/>
      <c r="O141" s="437"/>
      <c r="P141" s="435" t="str">
        <f>IF(作業員の選択!$C$46="","",VLOOKUP(作業員の選択!$C$46,基本データ!$A$11:$AN$50,37,FALSE))</f>
        <v>受給者</v>
      </c>
      <c r="Q141" s="436"/>
      <c r="R141" s="436"/>
      <c r="S141" s="436"/>
      <c r="T141" s="436"/>
      <c r="U141" s="436"/>
      <c r="V141" s="436"/>
      <c r="W141" s="436"/>
      <c r="X141" s="437"/>
      <c r="Y141" s="438" t="str">
        <f>IF(作業員の選択!$C$46="","",VLOOKUP(作業員の選択!$C$46,基本データ!$A$11:$AN$50,39,FALSE))</f>
        <v>適用除外</v>
      </c>
      <c r="Z141" s="438"/>
      <c r="AA141" s="438"/>
      <c r="AB141" s="438"/>
      <c r="AC141" s="438"/>
      <c r="AD141" s="438"/>
      <c r="AE141" s="438"/>
      <c r="AF141" s="438"/>
      <c r="AG141" s="438"/>
    </row>
    <row r="142" spans="2:33" ht="27.9" customHeight="1">
      <c r="B142" s="434"/>
      <c r="C142" s="439" t="str">
        <f>IF(作業員の選択!$C$46="","",VLOOKUP(作業員の選択!$C$46,基本データ!$A$11:$AN$50,1,FALSE))</f>
        <v>木村　六郎</v>
      </c>
      <c r="D142" s="440"/>
      <c r="E142" s="440"/>
      <c r="F142" s="440"/>
      <c r="G142" s="441"/>
      <c r="H142" s="442">
        <f>IF(作業員の選択!$C$46="","",VLOOKUP(作業員の選択!$C$46,基本データ!$A$11:$AN$50,36,FALSE))</f>
        <v>36</v>
      </c>
      <c r="I142" s="443"/>
      <c r="J142" s="443"/>
      <c r="K142" s="443"/>
      <c r="L142" s="443"/>
      <c r="M142" s="443"/>
      <c r="N142" s="443"/>
      <c r="O142" s="444"/>
      <c r="P142" s="442" t="s">
        <v>372</v>
      </c>
      <c r="Q142" s="443"/>
      <c r="R142" s="443"/>
      <c r="S142" s="443"/>
      <c r="T142" s="443"/>
      <c r="U142" s="443"/>
      <c r="V142" s="443"/>
      <c r="W142" s="443"/>
      <c r="X142" s="444"/>
      <c r="Y142" s="445" t="str">
        <f>IF(作業員の選択!$C$46="","",IF(Y141="適用除外","－",VLOOKUP(作業員の選択!$C$46,基本データ!$A$11:$AR$60,40,FALSE)))</f>
        <v>－</v>
      </c>
      <c r="Z142" s="445"/>
      <c r="AA142" s="445"/>
      <c r="AB142" s="445"/>
      <c r="AC142" s="445"/>
      <c r="AD142" s="445"/>
      <c r="AE142" s="445"/>
      <c r="AF142" s="445"/>
      <c r="AG142" s="445"/>
    </row>
    <row r="143" spans="2:33" ht="15.9" customHeight="1">
      <c r="B143" s="433">
        <v>37</v>
      </c>
      <c r="C143" s="435" t="str">
        <f>IF(作業員の選択!$C$47="","",VLOOKUP(作業員の選択!$C$47,基本データ!$A$11:$AN$50,2,FALSE))</f>
        <v>きむら　ななろう</v>
      </c>
      <c r="D143" s="436"/>
      <c r="E143" s="436"/>
      <c r="F143" s="436"/>
      <c r="G143" s="437"/>
      <c r="H143" s="435" t="str">
        <f>IF(作業員の選択!$C$47="","",VLOOKUP(作業員の選択!$C$47,基本データ!$A$11:$AN$50,35,FALSE))</f>
        <v>建設国保</v>
      </c>
      <c r="I143" s="436"/>
      <c r="J143" s="436"/>
      <c r="K143" s="436"/>
      <c r="L143" s="436"/>
      <c r="M143" s="436"/>
      <c r="N143" s="436"/>
      <c r="O143" s="437"/>
      <c r="P143" s="435" t="str">
        <f>IF(作業員の選択!$C$47="","",VLOOKUP(作業員の選択!$C$47,基本データ!$A$11:$AN$50,37,FALSE))</f>
        <v>厚生年金</v>
      </c>
      <c r="Q143" s="436"/>
      <c r="R143" s="436"/>
      <c r="S143" s="436"/>
      <c r="T143" s="436"/>
      <c r="U143" s="436"/>
      <c r="V143" s="436"/>
      <c r="W143" s="436"/>
      <c r="X143" s="437"/>
      <c r="Y143" s="438" t="str">
        <f>IF(作業員の選択!$C$47="","",VLOOKUP(作業員の選択!$C$47,基本データ!$A$11:$AN$50,39,FALSE))</f>
        <v>　　</v>
      </c>
      <c r="Z143" s="438"/>
      <c r="AA143" s="438"/>
      <c r="AB143" s="438"/>
      <c r="AC143" s="438"/>
      <c r="AD143" s="438"/>
      <c r="AE143" s="438"/>
      <c r="AF143" s="438"/>
      <c r="AG143" s="438"/>
    </row>
    <row r="144" spans="2:33" ht="27.9" customHeight="1">
      <c r="B144" s="434"/>
      <c r="C144" s="439" t="str">
        <f>IF(作業員の選択!$C$47="","",VLOOKUP(作業員の選択!$C$47,基本データ!$A$11:$AN$50,1,FALSE))</f>
        <v>木村　七郎</v>
      </c>
      <c r="D144" s="440"/>
      <c r="E144" s="440"/>
      <c r="F144" s="440"/>
      <c r="G144" s="441"/>
      <c r="H144" s="442">
        <f>IF(作業員の選択!$C$47="","",VLOOKUP(作業員の選択!$C$47,基本データ!$A$11:$AN$50,36,FALSE))</f>
        <v>37</v>
      </c>
      <c r="I144" s="443"/>
      <c r="J144" s="443"/>
      <c r="K144" s="443"/>
      <c r="L144" s="443"/>
      <c r="M144" s="443"/>
      <c r="N144" s="443"/>
      <c r="O144" s="444"/>
      <c r="P144" s="442" t="s">
        <v>372</v>
      </c>
      <c r="Q144" s="443"/>
      <c r="R144" s="443"/>
      <c r="S144" s="443"/>
      <c r="T144" s="443"/>
      <c r="U144" s="443"/>
      <c r="V144" s="443"/>
      <c r="W144" s="443"/>
      <c r="X144" s="444"/>
      <c r="Y144" s="445">
        <f>IF(作業員の選択!$C$47="","",IF(Y143="適用除外","－",VLOOKUP(作業員の選択!$C$47,基本データ!$A$11:$AR$60,40,FALSE)))</f>
        <v>1037</v>
      </c>
      <c r="Z144" s="445"/>
      <c r="AA144" s="445"/>
      <c r="AB144" s="445"/>
      <c r="AC144" s="445"/>
      <c r="AD144" s="445"/>
      <c r="AE144" s="445"/>
      <c r="AF144" s="445"/>
      <c r="AG144" s="445"/>
    </row>
    <row r="145" spans="1:33" ht="15.9" customHeight="1">
      <c r="B145" s="433">
        <v>38</v>
      </c>
      <c r="C145" s="435" t="str">
        <f>IF(作業員の選択!$C$48="","",VLOOKUP(作業員の選択!$C$48,基本データ!$A$11:$AN$50,2,FALSE))</f>
        <v>きむら　はちろう</v>
      </c>
      <c r="D145" s="436"/>
      <c r="E145" s="436"/>
      <c r="F145" s="436"/>
      <c r="G145" s="437"/>
      <c r="H145" s="435" t="str">
        <f>IF(作業員の選択!$C$48="","",VLOOKUP(作業員の選択!$C$48,基本データ!$A$11:$AN$50,35,FALSE))</f>
        <v>建設国保</v>
      </c>
      <c r="I145" s="436"/>
      <c r="J145" s="436"/>
      <c r="K145" s="436"/>
      <c r="L145" s="436"/>
      <c r="M145" s="436"/>
      <c r="N145" s="436"/>
      <c r="O145" s="437"/>
      <c r="P145" s="435" t="str">
        <f>IF(作業員の選択!$C$48="","",VLOOKUP(作業員の選択!$C$48,基本データ!$A$11:$AN$50,37,FALSE))</f>
        <v>国民年金</v>
      </c>
      <c r="Q145" s="436"/>
      <c r="R145" s="436"/>
      <c r="S145" s="436"/>
      <c r="T145" s="436"/>
      <c r="U145" s="436"/>
      <c r="V145" s="436"/>
      <c r="W145" s="436"/>
      <c r="X145" s="437"/>
      <c r="Y145" s="438" t="str">
        <f>IF(作業員の選択!$C$48="","",VLOOKUP(作業員の選択!$C$48,基本データ!$A$11:$AN$50,39,FALSE))</f>
        <v>　　</v>
      </c>
      <c r="Z145" s="438"/>
      <c r="AA145" s="438"/>
      <c r="AB145" s="438"/>
      <c r="AC145" s="438"/>
      <c r="AD145" s="438"/>
      <c r="AE145" s="438"/>
      <c r="AF145" s="438"/>
      <c r="AG145" s="438"/>
    </row>
    <row r="146" spans="1:33" ht="27.9" customHeight="1">
      <c r="B146" s="434"/>
      <c r="C146" s="439" t="str">
        <f>IF(作業員の選択!$C$48="","",VLOOKUP(作業員の選択!$C$48,基本データ!$A$11:$AN$50,1,FALSE))</f>
        <v>木村　八郎</v>
      </c>
      <c r="D146" s="440"/>
      <c r="E146" s="440"/>
      <c r="F146" s="440"/>
      <c r="G146" s="441"/>
      <c r="H146" s="442">
        <f>IF(作業員の選択!$C$48="","",VLOOKUP(作業員の選択!$C$48,基本データ!$A$11:$AN$50,36,FALSE))</f>
        <v>38</v>
      </c>
      <c r="I146" s="443"/>
      <c r="J146" s="443"/>
      <c r="K146" s="443"/>
      <c r="L146" s="443"/>
      <c r="M146" s="443"/>
      <c r="N146" s="443"/>
      <c r="O146" s="444"/>
      <c r="P146" s="442" t="s">
        <v>372</v>
      </c>
      <c r="Q146" s="443"/>
      <c r="R146" s="443"/>
      <c r="S146" s="443"/>
      <c r="T146" s="443"/>
      <c r="U146" s="443"/>
      <c r="V146" s="443"/>
      <c r="W146" s="443"/>
      <c r="X146" s="444"/>
      <c r="Y146" s="445">
        <f>IF(作業員の選択!$C$48="","",IF(Y145="適用除外","－",VLOOKUP(作業員の選択!$C$48,基本データ!$A$11:$AR$60,40,FALSE)))</f>
        <v>1038</v>
      </c>
      <c r="Z146" s="445"/>
      <c r="AA146" s="445"/>
      <c r="AB146" s="445"/>
      <c r="AC146" s="445"/>
      <c r="AD146" s="445"/>
      <c r="AE146" s="445"/>
      <c r="AF146" s="445"/>
      <c r="AG146" s="445"/>
    </row>
    <row r="147" spans="1:33" ht="15.9" customHeight="1">
      <c r="B147" s="433">
        <v>39</v>
      </c>
      <c r="C147" s="435" t="str">
        <f>IF(作業員の選択!$C$49="","",VLOOKUP(作業員の選択!$C$49,基本データ!$A$11:$AN$50,2,FALSE))</f>
        <v>きむら　くろう</v>
      </c>
      <c r="D147" s="436"/>
      <c r="E147" s="436"/>
      <c r="F147" s="436"/>
      <c r="G147" s="437"/>
      <c r="H147" s="435" t="str">
        <f>IF(作業員の選択!$C$49="","",VLOOKUP(作業員の選択!$C$49,基本データ!$A$11:$AN$50,35,FALSE))</f>
        <v>建設国保</v>
      </c>
      <c r="I147" s="436"/>
      <c r="J147" s="436"/>
      <c r="K147" s="436"/>
      <c r="L147" s="436"/>
      <c r="M147" s="436"/>
      <c r="N147" s="436"/>
      <c r="O147" s="437"/>
      <c r="P147" s="435" t="str">
        <f>IF(作業員の選択!$C$49="","",VLOOKUP(作業員の選択!$C$49,基本データ!$A$11:$AN$50,37,FALSE))</f>
        <v>受給者</v>
      </c>
      <c r="Q147" s="436"/>
      <c r="R147" s="436"/>
      <c r="S147" s="436"/>
      <c r="T147" s="436"/>
      <c r="U147" s="436"/>
      <c r="V147" s="436"/>
      <c r="W147" s="436"/>
      <c r="X147" s="437"/>
      <c r="Y147" s="438" t="str">
        <f>IF(作業員の選択!$C$49="","",VLOOKUP(作業員の選択!$C$49,基本データ!$A$11:$AN$50,39,FALSE))</f>
        <v>　　</v>
      </c>
      <c r="Z147" s="438"/>
      <c r="AA147" s="438"/>
      <c r="AB147" s="438"/>
      <c r="AC147" s="438"/>
      <c r="AD147" s="438"/>
      <c r="AE147" s="438"/>
      <c r="AF147" s="438"/>
      <c r="AG147" s="438"/>
    </row>
    <row r="148" spans="1:33" ht="27.9" customHeight="1">
      <c r="B148" s="434"/>
      <c r="C148" s="439" t="str">
        <f>IF(作業員の選択!$C$49="","",VLOOKUP(作業員の選択!$C$49,基本データ!$A$11:$AN$50,1,FALSE))</f>
        <v>木村　九郎</v>
      </c>
      <c r="D148" s="440"/>
      <c r="E148" s="440"/>
      <c r="F148" s="440"/>
      <c r="G148" s="441"/>
      <c r="H148" s="442">
        <f>IF(作業員の選択!$C$49="","",VLOOKUP(作業員の選択!$C$49,基本データ!$A$11:$AN$50,36,FALSE))</f>
        <v>39</v>
      </c>
      <c r="I148" s="443"/>
      <c r="J148" s="443"/>
      <c r="K148" s="443"/>
      <c r="L148" s="443"/>
      <c r="M148" s="443"/>
      <c r="N148" s="443"/>
      <c r="O148" s="444"/>
      <c r="P148" s="442" t="s">
        <v>372</v>
      </c>
      <c r="Q148" s="443"/>
      <c r="R148" s="443"/>
      <c r="S148" s="443"/>
      <c r="T148" s="443"/>
      <c r="U148" s="443"/>
      <c r="V148" s="443"/>
      <c r="W148" s="443"/>
      <c r="X148" s="444"/>
      <c r="Y148" s="445">
        <f>IF(作業員の選択!$C$49="","",IF(Y147="適用除外","－",VLOOKUP(作業員の選択!$C$49,基本データ!$A$11:$AR$60,40,FALSE)))</f>
        <v>1039</v>
      </c>
      <c r="Z148" s="445"/>
      <c r="AA148" s="445"/>
      <c r="AB148" s="445"/>
      <c r="AC148" s="445"/>
      <c r="AD148" s="445"/>
      <c r="AE148" s="445"/>
      <c r="AF148" s="445"/>
      <c r="AG148" s="445"/>
    </row>
    <row r="149" spans="1:33" ht="15.9" customHeight="1">
      <c r="B149" s="433">
        <v>40</v>
      </c>
      <c r="C149" s="435" t="str">
        <f>IF(作業員の選択!$C$50="","",VLOOKUP(作業員の選択!$C$50,基本データ!$A$11:$AN$50,2,FALSE))</f>
        <v>きむら　じゅうろう</v>
      </c>
      <c r="D149" s="436"/>
      <c r="E149" s="436"/>
      <c r="F149" s="436"/>
      <c r="G149" s="437"/>
      <c r="H149" s="435" t="str">
        <f>IF(作業員の選択!$C$50="","",VLOOKUP(作業員の選択!$C$50,基本データ!$A$11:$AN$50,35,FALSE))</f>
        <v>建設国保</v>
      </c>
      <c r="I149" s="436"/>
      <c r="J149" s="436"/>
      <c r="K149" s="436"/>
      <c r="L149" s="436"/>
      <c r="M149" s="436"/>
      <c r="N149" s="436"/>
      <c r="O149" s="437"/>
      <c r="P149" s="435" t="str">
        <f>IF(作業員の選択!$C$50="","",VLOOKUP(作業員の選択!$C$50,基本データ!$A$11:$AN$50,37,FALSE))</f>
        <v>厚生年金</v>
      </c>
      <c r="Q149" s="436"/>
      <c r="R149" s="436"/>
      <c r="S149" s="436"/>
      <c r="T149" s="436"/>
      <c r="U149" s="436"/>
      <c r="V149" s="436"/>
      <c r="W149" s="436"/>
      <c r="X149" s="437"/>
      <c r="Y149" s="438" t="str">
        <f>IF(作業員の選択!$C$50="","",VLOOKUP(作業員の選択!$C$50,基本データ!$A$11:$AN$50,39,FALSE))</f>
        <v>　　</v>
      </c>
      <c r="Z149" s="438"/>
      <c r="AA149" s="438"/>
      <c r="AB149" s="438"/>
      <c r="AC149" s="438"/>
      <c r="AD149" s="438"/>
      <c r="AE149" s="438"/>
      <c r="AF149" s="438"/>
      <c r="AG149" s="438"/>
    </row>
    <row r="150" spans="1:33" ht="27.9" customHeight="1">
      <c r="B150" s="434"/>
      <c r="C150" s="439" t="str">
        <f>IF(作業員の選択!$C$50="","",VLOOKUP(作業員の選択!$C$50,基本データ!$A$11:$AN$50,1,FALSE))</f>
        <v>木村　十郎</v>
      </c>
      <c r="D150" s="440"/>
      <c r="E150" s="440"/>
      <c r="F150" s="440"/>
      <c r="G150" s="441"/>
      <c r="H150" s="442">
        <f>IF(作業員の選択!$C$50="","",VLOOKUP(作業員の選択!$C$50,基本データ!$A$11:$AN$50,36,FALSE))</f>
        <v>40</v>
      </c>
      <c r="I150" s="443"/>
      <c r="J150" s="443"/>
      <c r="K150" s="443"/>
      <c r="L150" s="443"/>
      <c r="M150" s="443"/>
      <c r="N150" s="443"/>
      <c r="O150" s="444"/>
      <c r="P150" s="442" t="s">
        <v>372</v>
      </c>
      <c r="Q150" s="443"/>
      <c r="R150" s="443"/>
      <c r="S150" s="443"/>
      <c r="T150" s="443"/>
      <c r="U150" s="443"/>
      <c r="V150" s="443"/>
      <c r="W150" s="443"/>
      <c r="X150" s="444"/>
      <c r="Y150" s="445">
        <f>IF(作業員の選択!$C$50="","",IF(Y149="適用除外","－",VLOOKUP(作業員の選択!$C$50,基本データ!$A$11:$AR$60,40,FALSE)))</f>
        <v>1040</v>
      </c>
      <c r="Z150" s="445"/>
      <c r="AA150" s="445"/>
      <c r="AB150" s="445"/>
      <c r="AC150" s="445"/>
      <c r="AD150" s="445"/>
      <c r="AE150" s="445"/>
      <c r="AF150" s="445"/>
      <c r="AG150" s="445"/>
    </row>
    <row r="152" spans="1:33" s="2" customFormat="1" ht="134.25" customHeight="1">
      <c r="A152" s="1"/>
      <c r="B152" s="432" t="s">
        <v>1</v>
      </c>
      <c r="C152" s="432"/>
      <c r="D152" s="432"/>
      <c r="E152" s="432"/>
      <c r="F152" s="432"/>
      <c r="G152" s="432"/>
      <c r="H152" s="432"/>
      <c r="I152" s="432"/>
      <c r="J152" s="432"/>
      <c r="K152" s="432"/>
      <c r="L152" s="432"/>
      <c r="M152" s="432"/>
      <c r="N152" s="432"/>
      <c r="O152" s="432"/>
      <c r="P152" s="432"/>
      <c r="Q152" s="432"/>
      <c r="R152" s="432"/>
      <c r="S152" s="432"/>
      <c r="T152" s="432"/>
      <c r="U152" s="432"/>
      <c r="V152" s="432"/>
      <c r="W152" s="432"/>
      <c r="X152" s="432"/>
      <c r="Y152" s="432"/>
      <c r="Z152" s="432"/>
      <c r="AA152" s="432"/>
      <c r="AB152" s="432"/>
      <c r="AC152" s="432"/>
      <c r="AD152" s="432"/>
      <c r="AE152" s="432"/>
      <c r="AF152" s="432"/>
      <c r="AG152" s="3" t="s">
        <v>0</v>
      </c>
    </row>
  </sheetData>
  <sheetProtection algorithmName="SHA-512" hashValue="oSivELLlPs8s1OQZ3fFgvGrMsntiSgVsGzNNqLnl/QFKhBbtAa9RT+UU82CCKSJ4dogKWgaFsVITAQ3tXUqTEA==" saltValue="M6waHxOq+bID/nu7F1rbCw==" spinCount="100000" sheet="1" formatCells="0" formatColumns="0" formatRows="0"/>
  <mergeCells count="460">
    <mergeCell ref="B39:F40"/>
    <mergeCell ref="T40:W41"/>
    <mergeCell ref="X40:AG41"/>
    <mergeCell ref="B77:F78"/>
    <mergeCell ref="T78:W79"/>
    <mergeCell ref="X78:AG79"/>
    <mergeCell ref="U80:X80"/>
    <mergeCell ref="Y80:AG80"/>
    <mergeCell ref="B111:B112"/>
    <mergeCell ref="C111:G111"/>
    <mergeCell ref="H111:O111"/>
    <mergeCell ref="P111:X111"/>
    <mergeCell ref="Y111:AG111"/>
    <mergeCell ref="C112:G112"/>
    <mergeCell ref="H112:O112"/>
    <mergeCell ref="P112:X112"/>
    <mergeCell ref="Y112:AG112"/>
    <mergeCell ref="B107:B108"/>
    <mergeCell ref="C107:G107"/>
    <mergeCell ref="H107:O107"/>
    <mergeCell ref="P107:X107"/>
    <mergeCell ref="Y107:AG107"/>
    <mergeCell ref="C108:G108"/>
    <mergeCell ref="H108:O108"/>
    <mergeCell ref="B114:AF114"/>
    <mergeCell ref="B109:B110"/>
    <mergeCell ref="C109:G109"/>
    <mergeCell ref="H109:O109"/>
    <mergeCell ref="P109:X109"/>
    <mergeCell ref="Y109:AG109"/>
    <mergeCell ref="C110:G110"/>
    <mergeCell ref="H110:O110"/>
    <mergeCell ref="P110:X110"/>
    <mergeCell ref="Y110:AG110"/>
    <mergeCell ref="P108:X108"/>
    <mergeCell ref="Y108:AG108"/>
    <mergeCell ref="B105:B106"/>
    <mergeCell ref="C105:G105"/>
    <mergeCell ref="H105:O105"/>
    <mergeCell ref="P105:X105"/>
    <mergeCell ref="Y105:AG105"/>
    <mergeCell ref="C106:G106"/>
    <mergeCell ref="H106:O106"/>
    <mergeCell ref="P106:X106"/>
    <mergeCell ref="Y106:AG106"/>
    <mergeCell ref="B103:B104"/>
    <mergeCell ref="C103:G103"/>
    <mergeCell ref="H103:O103"/>
    <mergeCell ref="P103:X103"/>
    <mergeCell ref="Y103:AG103"/>
    <mergeCell ref="C104:G104"/>
    <mergeCell ref="H104:O104"/>
    <mergeCell ref="P104:X104"/>
    <mergeCell ref="Y104:AG104"/>
    <mergeCell ref="B101:B102"/>
    <mergeCell ref="C101:G101"/>
    <mergeCell ref="H101:O101"/>
    <mergeCell ref="P101:X101"/>
    <mergeCell ref="Y101:AG101"/>
    <mergeCell ref="C102:G102"/>
    <mergeCell ref="H102:O102"/>
    <mergeCell ref="P102:X102"/>
    <mergeCell ref="Y102:AG102"/>
    <mergeCell ref="B99:B100"/>
    <mergeCell ref="C99:G99"/>
    <mergeCell ref="H99:O99"/>
    <mergeCell ref="P99:X99"/>
    <mergeCell ref="Y99:AG99"/>
    <mergeCell ref="C100:G100"/>
    <mergeCell ref="H100:O100"/>
    <mergeCell ref="P100:X100"/>
    <mergeCell ref="Y100:AG100"/>
    <mergeCell ref="B97:B98"/>
    <mergeCell ref="C97:G97"/>
    <mergeCell ref="H97:O97"/>
    <mergeCell ref="P97:X97"/>
    <mergeCell ref="Y97:AG97"/>
    <mergeCell ref="C98:G98"/>
    <mergeCell ref="H98:O98"/>
    <mergeCell ref="P98:X98"/>
    <mergeCell ref="Y98:AG98"/>
    <mergeCell ref="B95:B96"/>
    <mergeCell ref="C95:G95"/>
    <mergeCell ref="H95:O95"/>
    <mergeCell ref="P95:X95"/>
    <mergeCell ref="Y95:AG95"/>
    <mergeCell ref="C96:G96"/>
    <mergeCell ref="H96:O96"/>
    <mergeCell ref="P96:X96"/>
    <mergeCell ref="Y96:AG96"/>
    <mergeCell ref="B89:B92"/>
    <mergeCell ref="C89:G89"/>
    <mergeCell ref="H89:AG90"/>
    <mergeCell ref="C90:G92"/>
    <mergeCell ref="H91:O92"/>
    <mergeCell ref="P91:X92"/>
    <mergeCell ref="Y91:AG92"/>
    <mergeCell ref="B93:B94"/>
    <mergeCell ref="C93:G93"/>
    <mergeCell ref="H93:O93"/>
    <mergeCell ref="P93:X93"/>
    <mergeCell ref="Y93:AG93"/>
    <mergeCell ref="C94:G94"/>
    <mergeCell ref="H94:O94"/>
    <mergeCell ref="P94:X94"/>
    <mergeCell ref="Y94:AG94"/>
    <mergeCell ref="G81:V82"/>
    <mergeCell ref="K83:Q83"/>
    <mergeCell ref="R83:U83"/>
    <mergeCell ref="A85:C85"/>
    <mergeCell ref="D85:J85"/>
    <mergeCell ref="L85:N86"/>
    <mergeCell ref="O85:T86"/>
    <mergeCell ref="W85:X85"/>
    <mergeCell ref="AA85:AF86"/>
    <mergeCell ref="A86:C86"/>
    <mergeCell ref="D86:I86"/>
    <mergeCell ref="V86:Z86"/>
    <mergeCell ref="B76:AF76"/>
    <mergeCell ref="B73:B74"/>
    <mergeCell ref="C73:G73"/>
    <mergeCell ref="H73:O73"/>
    <mergeCell ref="P73:X73"/>
    <mergeCell ref="Y73:AG73"/>
    <mergeCell ref="C74:G74"/>
    <mergeCell ref="H74:O74"/>
    <mergeCell ref="P74:X74"/>
    <mergeCell ref="Y74:AG74"/>
    <mergeCell ref="B71:B72"/>
    <mergeCell ref="C71:G71"/>
    <mergeCell ref="H71:O71"/>
    <mergeCell ref="P71:X71"/>
    <mergeCell ref="Y71:AG71"/>
    <mergeCell ref="C72:G72"/>
    <mergeCell ref="H72:O72"/>
    <mergeCell ref="P72:X72"/>
    <mergeCell ref="Y72:AG72"/>
    <mergeCell ref="B69:B70"/>
    <mergeCell ref="C69:G69"/>
    <mergeCell ref="H69:O69"/>
    <mergeCell ref="P69:X69"/>
    <mergeCell ref="Y69:AG69"/>
    <mergeCell ref="C70:G70"/>
    <mergeCell ref="H70:O70"/>
    <mergeCell ref="P70:X70"/>
    <mergeCell ref="Y70:AG70"/>
    <mergeCell ref="B67:B68"/>
    <mergeCell ref="C67:G67"/>
    <mergeCell ref="H67:O67"/>
    <mergeCell ref="P67:X67"/>
    <mergeCell ref="Y67:AG67"/>
    <mergeCell ref="C68:G68"/>
    <mergeCell ref="H68:O68"/>
    <mergeCell ref="P68:X68"/>
    <mergeCell ref="Y68:AG68"/>
    <mergeCell ref="B65:B66"/>
    <mergeCell ref="C65:G65"/>
    <mergeCell ref="H65:O65"/>
    <mergeCell ref="P65:X65"/>
    <mergeCell ref="Y65:AG65"/>
    <mergeCell ref="C66:G66"/>
    <mergeCell ref="H66:O66"/>
    <mergeCell ref="P66:X66"/>
    <mergeCell ref="Y66:AG66"/>
    <mergeCell ref="B63:B64"/>
    <mergeCell ref="C63:G63"/>
    <mergeCell ref="H63:O63"/>
    <mergeCell ref="P63:X63"/>
    <mergeCell ref="Y63:AG63"/>
    <mergeCell ref="C64:G64"/>
    <mergeCell ref="H64:O64"/>
    <mergeCell ref="P64:X64"/>
    <mergeCell ref="Y64:AG64"/>
    <mergeCell ref="B61:B62"/>
    <mergeCell ref="C61:G61"/>
    <mergeCell ref="H61:O61"/>
    <mergeCell ref="P61:X61"/>
    <mergeCell ref="Y61:AG61"/>
    <mergeCell ref="C62:G62"/>
    <mergeCell ref="H62:O62"/>
    <mergeCell ref="P62:X62"/>
    <mergeCell ref="Y62:AG62"/>
    <mergeCell ref="B59:B60"/>
    <mergeCell ref="C59:G59"/>
    <mergeCell ref="H59:O59"/>
    <mergeCell ref="P59:X59"/>
    <mergeCell ref="Y59:AG59"/>
    <mergeCell ref="C60:G60"/>
    <mergeCell ref="H60:O60"/>
    <mergeCell ref="P60:X60"/>
    <mergeCell ref="Y60:AG60"/>
    <mergeCell ref="B57:B58"/>
    <mergeCell ref="C57:G57"/>
    <mergeCell ref="H57:O57"/>
    <mergeCell ref="P57:X57"/>
    <mergeCell ref="Y57:AG57"/>
    <mergeCell ref="C58:G58"/>
    <mergeCell ref="H58:O58"/>
    <mergeCell ref="P58:X58"/>
    <mergeCell ref="Y58:AG58"/>
    <mergeCell ref="B51:B54"/>
    <mergeCell ref="C51:G51"/>
    <mergeCell ref="H51:AG52"/>
    <mergeCell ref="C52:G54"/>
    <mergeCell ref="H53:O54"/>
    <mergeCell ref="P53:X54"/>
    <mergeCell ref="Y53:AG54"/>
    <mergeCell ref="B55:B56"/>
    <mergeCell ref="C55:G55"/>
    <mergeCell ref="H55:O55"/>
    <mergeCell ref="P55:X55"/>
    <mergeCell ref="Y55:AG55"/>
    <mergeCell ref="C56:G56"/>
    <mergeCell ref="H56:O56"/>
    <mergeCell ref="P56:X56"/>
    <mergeCell ref="Y56:AG56"/>
    <mergeCell ref="U42:X42"/>
    <mergeCell ref="Y42:AG42"/>
    <mergeCell ref="G43:V44"/>
    <mergeCell ref="K45:Q45"/>
    <mergeCell ref="R45:U45"/>
    <mergeCell ref="A47:C47"/>
    <mergeCell ref="D47:J47"/>
    <mergeCell ref="L47:N48"/>
    <mergeCell ref="O47:T48"/>
    <mergeCell ref="W47:X47"/>
    <mergeCell ref="AA47:AF48"/>
    <mergeCell ref="A48:C48"/>
    <mergeCell ref="D48:I48"/>
    <mergeCell ref="V48:Z48"/>
    <mergeCell ref="K7:Q7"/>
    <mergeCell ref="Y4:AG4"/>
    <mergeCell ref="C17:G17"/>
    <mergeCell ref="C19:G19"/>
    <mergeCell ref="L9:N10"/>
    <mergeCell ref="O9:T10"/>
    <mergeCell ref="A9:C9"/>
    <mergeCell ref="A10:C10"/>
    <mergeCell ref="H13:AG14"/>
    <mergeCell ref="B13:B16"/>
    <mergeCell ref="AA9:AF10"/>
    <mergeCell ref="W9:X9"/>
    <mergeCell ref="C14:G16"/>
    <mergeCell ref="C18:G18"/>
    <mergeCell ref="D9:J9"/>
    <mergeCell ref="D10:I10"/>
    <mergeCell ref="P18:X18"/>
    <mergeCell ref="C13:G13"/>
    <mergeCell ref="Y18:AG18"/>
    <mergeCell ref="H15:O16"/>
    <mergeCell ref="B17:B18"/>
    <mergeCell ref="H17:O17"/>
    <mergeCell ref="P17:X17"/>
    <mergeCell ref="P19:X19"/>
    <mergeCell ref="B38:AF38"/>
    <mergeCell ref="P27:X27"/>
    <mergeCell ref="Y27:AG27"/>
    <mergeCell ref="P28:X28"/>
    <mergeCell ref="Y34:AG34"/>
    <mergeCell ref="Y32:AG32"/>
    <mergeCell ref="H31:O31"/>
    <mergeCell ref="C32:G32"/>
    <mergeCell ref="Y28:AG28"/>
    <mergeCell ref="Y33:AG33"/>
    <mergeCell ref="Y36:AG36"/>
    <mergeCell ref="H28:O28"/>
    <mergeCell ref="H29:O29"/>
    <mergeCell ref="P29:X29"/>
    <mergeCell ref="H30:O30"/>
    <mergeCell ref="P31:X31"/>
    <mergeCell ref="Y29:AG29"/>
    <mergeCell ref="Y30:AG30"/>
    <mergeCell ref="Y31:AG31"/>
    <mergeCell ref="H33:O33"/>
    <mergeCell ref="Y35:AG35"/>
    <mergeCell ref="H32:O32"/>
    <mergeCell ref="H34:O34"/>
    <mergeCell ref="C31:G31"/>
    <mergeCell ref="H25:O25"/>
    <mergeCell ref="P25:X25"/>
    <mergeCell ref="H27:O27"/>
    <mergeCell ref="C22:G22"/>
    <mergeCell ref="C21:G21"/>
    <mergeCell ref="B33:B34"/>
    <mergeCell ref="C33:G33"/>
    <mergeCell ref="P33:X33"/>
    <mergeCell ref="B29:B30"/>
    <mergeCell ref="B27:B28"/>
    <mergeCell ref="C28:G28"/>
    <mergeCell ref="C29:G29"/>
    <mergeCell ref="C30:G30"/>
    <mergeCell ref="B25:B26"/>
    <mergeCell ref="C25:G25"/>
    <mergeCell ref="C26:G26"/>
    <mergeCell ref="H26:O26"/>
    <mergeCell ref="C24:G24"/>
    <mergeCell ref="P34:X34"/>
    <mergeCell ref="Y22:AG22"/>
    <mergeCell ref="Y25:AG25"/>
    <mergeCell ref="H23:O23"/>
    <mergeCell ref="P23:X23"/>
    <mergeCell ref="P26:X26"/>
    <mergeCell ref="Y26:AG26"/>
    <mergeCell ref="B35:B36"/>
    <mergeCell ref="C35:G35"/>
    <mergeCell ref="H35:O35"/>
    <mergeCell ref="P35:X35"/>
    <mergeCell ref="C36:G36"/>
    <mergeCell ref="H36:O36"/>
    <mergeCell ref="P36:X36"/>
    <mergeCell ref="C34:G34"/>
    <mergeCell ref="Y23:AG23"/>
    <mergeCell ref="H24:O24"/>
    <mergeCell ref="P24:X24"/>
    <mergeCell ref="Y24:AG24"/>
    <mergeCell ref="H22:O22"/>
    <mergeCell ref="P22:X22"/>
    <mergeCell ref="B21:B22"/>
    <mergeCell ref="C23:G23"/>
    <mergeCell ref="Y21:AG21"/>
    <mergeCell ref="C27:G27"/>
    <mergeCell ref="B1:F2"/>
    <mergeCell ref="V10:Z10"/>
    <mergeCell ref="B31:B32"/>
    <mergeCell ref="P30:X30"/>
    <mergeCell ref="P32:X32"/>
    <mergeCell ref="X2:AG3"/>
    <mergeCell ref="R7:U7"/>
    <mergeCell ref="G5:V6"/>
    <mergeCell ref="U4:X4"/>
    <mergeCell ref="T2:W3"/>
    <mergeCell ref="Y20:AG20"/>
    <mergeCell ref="H19:O19"/>
    <mergeCell ref="Y17:AG17"/>
    <mergeCell ref="H18:O18"/>
    <mergeCell ref="Y15:AG16"/>
    <mergeCell ref="P15:X16"/>
    <mergeCell ref="B19:B20"/>
    <mergeCell ref="H21:O21"/>
    <mergeCell ref="P21:X21"/>
    <mergeCell ref="P20:X20"/>
    <mergeCell ref="C20:G20"/>
    <mergeCell ref="B23:B24"/>
    <mergeCell ref="Y19:AG19"/>
    <mergeCell ref="H20:O20"/>
    <mergeCell ref="B115:F116"/>
    <mergeCell ref="T116:W117"/>
    <mergeCell ref="X116:AG117"/>
    <mergeCell ref="U118:X118"/>
    <mergeCell ref="Y118:AG118"/>
    <mergeCell ref="G119:V120"/>
    <mergeCell ref="K121:Q121"/>
    <mergeCell ref="R121:U121"/>
    <mergeCell ref="A123:C123"/>
    <mergeCell ref="D123:J123"/>
    <mergeCell ref="L123:N124"/>
    <mergeCell ref="O123:T124"/>
    <mergeCell ref="W123:X123"/>
    <mergeCell ref="AA123:AF124"/>
    <mergeCell ref="A124:C124"/>
    <mergeCell ref="D124:I124"/>
    <mergeCell ref="V124:Z124"/>
    <mergeCell ref="B127:B130"/>
    <mergeCell ref="C127:G127"/>
    <mergeCell ref="H127:AG128"/>
    <mergeCell ref="C128:G130"/>
    <mergeCell ref="H129:O130"/>
    <mergeCell ref="P129:X130"/>
    <mergeCell ref="Y129:AG130"/>
    <mergeCell ref="B131:B132"/>
    <mergeCell ref="C131:G131"/>
    <mergeCell ref="H131:O131"/>
    <mergeCell ref="P131:X131"/>
    <mergeCell ref="Y131:AG131"/>
    <mergeCell ref="C132:G132"/>
    <mergeCell ref="H132:O132"/>
    <mergeCell ref="P132:X132"/>
    <mergeCell ref="Y132:AG132"/>
    <mergeCell ref="B133:B134"/>
    <mergeCell ref="C133:G133"/>
    <mergeCell ref="H133:O133"/>
    <mergeCell ref="P133:X133"/>
    <mergeCell ref="Y133:AG133"/>
    <mergeCell ref="C134:G134"/>
    <mergeCell ref="H134:O134"/>
    <mergeCell ref="P134:X134"/>
    <mergeCell ref="Y134:AG134"/>
    <mergeCell ref="B135:B136"/>
    <mergeCell ref="C135:G135"/>
    <mergeCell ref="H135:O135"/>
    <mergeCell ref="P135:X135"/>
    <mergeCell ref="Y135:AG135"/>
    <mergeCell ref="C136:G136"/>
    <mergeCell ref="H136:O136"/>
    <mergeCell ref="P136:X136"/>
    <mergeCell ref="Y136:AG136"/>
    <mergeCell ref="B137:B138"/>
    <mergeCell ref="C137:G137"/>
    <mergeCell ref="H137:O137"/>
    <mergeCell ref="P137:X137"/>
    <mergeCell ref="Y137:AG137"/>
    <mergeCell ref="C138:G138"/>
    <mergeCell ref="H138:O138"/>
    <mergeCell ref="P138:X138"/>
    <mergeCell ref="Y138:AG138"/>
    <mergeCell ref="B139:B140"/>
    <mergeCell ref="C139:G139"/>
    <mergeCell ref="H139:O139"/>
    <mergeCell ref="P139:X139"/>
    <mergeCell ref="Y139:AG139"/>
    <mergeCell ref="C140:G140"/>
    <mergeCell ref="H140:O140"/>
    <mergeCell ref="P140:X140"/>
    <mergeCell ref="Y140:AG140"/>
    <mergeCell ref="B141:B142"/>
    <mergeCell ref="C141:G141"/>
    <mergeCell ref="H141:O141"/>
    <mergeCell ref="P141:X141"/>
    <mergeCell ref="Y141:AG141"/>
    <mergeCell ref="C142:G142"/>
    <mergeCell ref="H142:O142"/>
    <mergeCell ref="P142:X142"/>
    <mergeCell ref="Y142:AG142"/>
    <mergeCell ref="B143:B144"/>
    <mergeCell ref="C143:G143"/>
    <mergeCell ref="H143:O143"/>
    <mergeCell ref="P143:X143"/>
    <mergeCell ref="Y143:AG143"/>
    <mergeCell ref="C144:G144"/>
    <mergeCell ref="H144:O144"/>
    <mergeCell ref="P144:X144"/>
    <mergeCell ref="Y144:AG144"/>
    <mergeCell ref="B145:B146"/>
    <mergeCell ref="C145:G145"/>
    <mergeCell ref="H145:O145"/>
    <mergeCell ref="P145:X145"/>
    <mergeCell ref="Y145:AG145"/>
    <mergeCell ref="C146:G146"/>
    <mergeCell ref="H146:O146"/>
    <mergeCell ref="P146:X146"/>
    <mergeCell ref="Y146:AG146"/>
    <mergeCell ref="B147:B148"/>
    <mergeCell ref="C147:G147"/>
    <mergeCell ref="H147:O147"/>
    <mergeCell ref="P147:X147"/>
    <mergeCell ref="Y147:AG147"/>
    <mergeCell ref="C148:G148"/>
    <mergeCell ref="H148:O148"/>
    <mergeCell ref="P148:X148"/>
    <mergeCell ref="Y148:AG148"/>
    <mergeCell ref="B152:AF152"/>
    <mergeCell ref="B149:B150"/>
    <mergeCell ref="C149:G149"/>
    <mergeCell ref="H149:O149"/>
    <mergeCell ref="P149:X149"/>
    <mergeCell ref="Y149:AG149"/>
    <mergeCell ref="C150:G150"/>
    <mergeCell ref="H150:O150"/>
    <mergeCell ref="P150:X150"/>
    <mergeCell ref="Y150:AG150"/>
  </mergeCells>
  <phoneticPr fontId="3"/>
  <printOptions horizontalCentered="1"/>
  <pageMargins left="0.23622047244094491" right="0.23622047244094491" top="0.59055118110236227" bottom="0.51181102362204722" header="0.23622047244094491" footer="0.51181102362204722"/>
  <pageSetup paperSize="9" scale="9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B8CF3-50A8-43F8-874B-4A933BBD8172}">
  <sheetPr codeName="Sheet5"/>
  <dimension ref="A1:AB415"/>
  <sheetViews>
    <sheetView showZeros="0" view="pageBreakPreview" zoomScaleNormal="100" zoomScaleSheetLayoutView="100" workbookViewId="0">
      <selection activeCell="N2" sqref="N2:O2"/>
    </sheetView>
  </sheetViews>
  <sheetFormatPr defaultColWidth="9" defaultRowHeight="13.2"/>
  <cols>
    <col min="1" max="1" width="4.6640625" style="165" customWidth="1"/>
    <col min="2" max="5" width="5.6640625" style="165" customWidth="1"/>
    <col min="6" max="8" width="2.6640625" style="165" customWidth="1"/>
    <col min="9" max="9" width="4.6640625" style="165" customWidth="1"/>
    <col min="10" max="12" width="6.6640625" style="165" customWidth="1"/>
    <col min="13" max="13" width="13.44140625" style="165" customWidth="1"/>
    <col min="14" max="15" width="13.77734375" style="165" customWidth="1"/>
    <col min="16" max="16" width="17.6640625" style="165" customWidth="1"/>
    <col min="17" max="17" width="3.88671875" style="165" customWidth="1"/>
    <col min="18" max="18" width="2.33203125" style="165" customWidth="1"/>
    <col min="19" max="19" width="2.44140625" style="165" customWidth="1"/>
    <col min="20" max="20" width="5.6640625" style="165" customWidth="1"/>
    <col min="21" max="22" width="4.21875" style="165" customWidth="1"/>
    <col min="23" max="23" width="13.77734375" style="165" customWidth="1"/>
    <col min="24" max="24" width="12.6640625" style="165" customWidth="1"/>
    <col min="25" max="25" width="10.6640625" style="165" customWidth="1"/>
    <col min="26" max="26" width="12.109375" style="167" customWidth="1"/>
    <col min="27" max="27" width="9" style="167"/>
    <col min="28" max="28" width="10.44140625" style="167" bestFit="1" customWidth="1"/>
    <col min="29" max="16384" width="9" style="167"/>
  </cols>
  <sheetData>
    <row r="1" spans="1:28" ht="24" customHeight="1" thickBot="1">
      <c r="A1" s="165" t="s">
        <v>403</v>
      </c>
      <c r="B1" s="166"/>
      <c r="C1" s="166"/>
      <c r="D1" s="166"/>
      <c r="E1" s="166"/>
      <c r="F1" s="166"/>
      <c r="G1" s="166"/>
      <c r="H1" s="166"/>
      <c r="I1" s="166"/>
      <c r="J1" s="166"/>
      <c r="K1" s="166"/>
      <c r="L1" s="166"/>
      <c r="M1" s="668" t="s">
        <v>404</v>
      </c>
      <c r="N1" s="668"/>
      <c r="O1" s="668"/>
      <c r="P1" s="668"/>
      <c r="Q1" s="668"/>
      <c r="R1" s="668"/>
      <c r="S1" s="668"/>
      <c r="T1" s="166"/>
      <c r="U1" s="166"/>
      <c r="V1" s="166"/>
    </row>
    <row r="2" spans="1:28" ht="15" customHeight="1" thickBot="1">
      <c r="M2" s="168" t="s">
        <v>389</v>
      </c>
      <c r="N2" s="669">
        <f>IF(作業員の選択!$G$17="","　　　年　　月　　日",作業員の選択!$G$17)</f>
        <v>45056</v>
      </c>
      <c r="O2" s="669"/>
      <c r="P2" s="169" t="s">
        <v>390</v>
      </c>
      <c r="Q2" s="169"/>
      <c r="R2" s="169"/>
      <c r="S2" s="169"/>
      <c r="T2" s="167"/>
      <c r="U2" s="167"/>
      <c r="V2" s="170"/>
      <c r="W2" s="670" t="s">
        <v>405</v>
      </c>
      <c r="X2" s="672"/>
      <c r="Y2" s="673"/>
      <c r="AB2" s="171" t="s">
        <v>406</v>
      </c>
    </row>
    <row r="3" spans="1:28" ht="31.5" customHeight="1" thickBot="1">
      <c r="A3" s="676" t="s">
        <v>407</v>
      </c>
      <c r="B3" s="676"/>
      <c r="C3" s="676"/>
      <c r="D3" s="677" t="str">
        <f>作業員の選択!$G$12</f>
        <v>越路中学校電気設備工事</v>
      </c>
      <c r="E3" s="677"/>
      <c r="F3" s="677"/>
      <c r="G3" s="677"/>
      <c r="H3" s="677"/>
      <c r="I3" s="677"/>
      <c r="J3" s="172"/>
      <c r="K3" s="678" t="s">
        <v>408</v>
      </c>
      <c r="L3" s="678"/>
      <c r="M3" s="678"/>
      <c r="S3" s="167"/>
      <c r="T3" s="167"/>
      <c r="U3" s="167"/>
      <c r="V3" s="170"/>
      <c r="W3" s="671"/>
      <c r="X3" s="674"/>
      <c r="Y3" s="675"/>
      <c r="AB3" s="173"/>
    </row>
    <row r="4" spans="1:28" ht="24" customHeight="1">
      <c r="A4" s="679" t="s">
        <v>409</v>
      </c>
      <c r="B4" s="679"/>
      <c r="C4" s="679"/>
      <c r="D4" s="680" t="str">
        <f>作業員の選択!$G$15</f>
        <v>白井　太郎</v>
      </c>
      <c r="E4" s="680"/>
      <c r="F4" s="680"/>
      <c r="G4" s="680"/>
      <c r="H4" s="680"/>
      <c r="I4" s="680"/>
      <c r="J4" s="174"/>
      <c r="K4" s="678"/>
      <c r="L4" s="678"/>
      <c r="M4" s="678"/>
      <c r="T4" s="175"/>
      <c r="U4" s="175"/>
      <c r="V4" s="175"/>
      <c r="W4" s="176" t="s">
        <v>21</v>
      </c>
      <c r="X4" s="681" t="str">
        <f>IF(作業員の選択!$G$20="","令和  年  月  日",作業員の選択!$G$20)</f>
        <v>令和  年  月  日</v>
      </c>
      <c r="Y4" s="681"/>
    </row>
    <row r="5" spans="1:28" ht="7.5" customHeight="1">
      <c r="A5" s="177"/>
      <c r="B5" s="177"/>
      <c r="C5" s="177"/>
      <c r="D5" s="177"/>
      <c r="E5" s="177"/>
      <c r="F5" s="177"/>
      <c r="G5" s="177"/>
      <c r="H5" s="178"/>
      <c r="I5" s="178"/>
      <c r="J5" s="168"/>
      <c r="K5" s="678"/>
      <c r="L5" s="678"/>
      <c r="M5" s="678"/>
      <c r="T5" s="175"/>
      <c r="U5" s="175"/>
      <c r="V5" s="175"/>
      <c r="W5" s="176"/>
      <c r="X5" s="174"/>
      <c r="Y5" s="174"/>
    </row>
    <row r="6" spans="1:28" ht="18" customHeight="1">
      <c r="A6" s="179"/>
      <c r="B6" s="179"/>
      <c r="C6" s="179"/>
      <c r="D6" s="179"/>
      <c r="E6" s="179"/>
      <c r="F6" s="179"/>
      <c r="G6" s="179"/>
      <c r="H6" s="179"/>
      <c r="I6" s="179"/>
      <c r="J6" s="179"/>
      <c r="K6" s="678"/>
      <c r="L6" s="678"/>
      <c r="M6" s="678"/>
      <c r="O6" s="180" t="s">
        <v>410</v>
      </c>
      <c r="P6" s="682" t="str">
        <f>作業員の選択!$G$23</f>
        <v>大手ゼネコン株式会社</v>
      </c>
      <c r="Q6" s="635"/>
      <c r="R6" s="635"/>
      <c r="S6" s="635"/>
      <c r="U6" s="168" t="s">
        <v>389</v>
      </c>
      <c r="V6" s="175" t="str">
        <f>作業員の選択!$E$26</f>
        <v>二</v>
      </c>
      <c r="W6" s="181" t="s">
        <v>411</v>
      </c>
      <c r="X6" s="635" t="str">
        <f>作業員の選択!$G$26</f>
        <v>シライ電設株式会社</v>
      </c>
      <c r="Y6" s="635"/>
    </row>
    <row r="7" spans="1:28" ht="15" customHeight="1">
      <c r="A7" s="179"/>
      <c r="B7" s="179"/>
      <c r="C7" s="179"/>
      <c r="D7" s="179"/>
      <c r="E7" s="179"/>
      <c r="F7" s="179"/>
      <c r="G7" s="179"/>
      <c r="H7" s="179"/>
      <c r="I7" s="179"/>
      <c r="J7" s="179"/>
      <c r="K7" s="182"/>
      <c r="L7" s="182"/>
      <c r="M7" s="182"/>
      <c r="O7" s="180" t="s">
        <v>412</v>
      </c>
      <c r="P7" s="611">
        <f>作業員の選択!$G$24</f>
        <v>123456789</v>
      </c>
      <c r="Q7" s="612"/>
      <c r="R7" s="612"/>
      <c r="S7" s="612"/>
      <c r="W7" s="181" t="s">
        <v>412</v>
      </c>
      <c r="X7" s="612">
        <f>作業員の選択!$G$27</f>
        <v>987654321</v>
      </c>
      <c r="Y7" s="612"/>
    </row>
    <row r="8" spans="1:28" s="174" customFormat="1" ht="18" customHeight="1">
      <c r="A8" s="183"/>
      <c r="B8" s="183"/>
      <c r="C8" s="183"/>
      <c r="D8" s="183"/>
      <c r="E8" s="183"/>
      <c r="F8" s="183"/>
      <c r="G8" s="183"/>
      <c r="H8" s="183"/>
      <c r="I8" s="183"/>
      <c r="J8" s="183"/>
      <c r="K8" s="183"/>
      <c r="L8" s="183"/>
      <c r="M8" s="184"/>
      <c r="N8" s="185"/>
      <c r="O8" s="184"/>
      <c r="P8" s="184"/>
      <c r="Q8" s="184"/>
      <c r="R8" s="184"/>
      <c r="S8" s="184"/>
      <c r="T8" s="184"/>
      <c r="U8" s="184"/>
      <c r="V8" s="184"/>
      <c r="W8" s="185"/>
      <c r="X8" s="184"/>
      <c r="Y8" s="184"/>
    </row>
    <row r="9" spans="1:28" s="174" customFormat="1" ht="9" customHeight="1">
      <c r="A9" s="183"/>
      <c r="B9" s="183"/>
      <c r="C9" s="183"/>
      <c r="D9" s="183"/>
      <c r="E9" s="183"/>
      <c r="F9" s="183"/>
      <c r="G9" s="183"/>
      <c r="H9" s="183"/>
      <c r="I9" s="183"/>
      <c r="J9" s="183"/>
      <c r="K9" s="183"/>
      <c r="L9" s="183"/>
      <c r="M9" s="186"/>
      <c r="N9" s="186"/>
      <c r="O9" s="186"/>
      <c r="P9" s="186"/>
      <c r="Q9" s="183"/>
      <c r="R9" s="183"/>
      <c r="S9" s="183"/>
      <c r="T9" s="183"/>
      <c r="U9" s="183"/>
      <c r="V9" s="183"/>
      <c r="W9" s="187"/>
      <c r="X9" s="186"/>
      <c r="Y9" s="186"/>
    </row>
    <row r="10" spans="1:28" ht="9.9" customHeight="1">
      <c r="A10" s="613" t="s">
        <v>413</v>
      </c>
      <c r="B10" s="616" t="s">
        <v>414</v>
      </c>
      <c r="C10" s="617"/>
      <c r="D10" s="617"/>
      <c r="E10" s="618"/>
      <c r="F10" s="622" t="s">
        <v>415</v>
      </c>
      <c r="G10" s="623"/>
      <c r="H10" s="624"/>
      <c r="I10" s="631" t="s">
        <v>416</v>
      </c>
      <c r="J10" s="616" t="s">
        <v>417</v>
      </c>
      <c r="K10" s="617"/>
      <c r="L10" s="618"/>
      <c r="M10" s="637" t="s">
        <v>418</v>
      </c>
      <c r="N10" s="638"/>
      <c r="O10" s="641" t="s">
        <v>419</v>
      </c>
      <c r="P10" s="643" t="s">
        <v>420</v>
      </c>
      <c r="Q10" s="617"/>
      <c r="R10" s="617"/>
      <c r="S10" s="617"/>
      <c r="T10" s="617"/>
      <c r="U10" s="617"/>
      <c r="V10" s="617"/>
      <c r="W10" s="618"/>
      <c r="X10" s="645" t="s">
        <v>421</v>
      </c>
      <c r="Y10" s="646"/>
    </row>
    <row r="11" spans="1:28" ht="9.9" customHeight="1">
      <c r="A11" s="614"/>
      <c r="B11" s="619"/>
      <c r="C11" s="620"/>
      <c r="D11" s="620"/>
      <c r="E11" s="621"/>
      <c r="F11" s="625"/>
      <c r="G11" s="626"/>
      <c r="H11" s="627"/>
      <c r="I11" s="632"/>
      <c r="J11" s="619"/>
      <c r="K11" s="620"/>
      <c r="L11" s="621"/>
      <c r="M11" s="639"/>
      <c r="N11" s="640"/>
      <c r="O11" s="642"/>
      <c r="P11" s="644"/>
      <c r="Q11" s="620"/>
      <c r="R11" s="620"/>
      <c r="S11" s="620"/>
      <c r="T11" s="620"/>
      <c r="U11" s="620"/>
      <c r="V11" s="620"/>
      <c r="W11" s="621"/>
      <c r="X11" s="647"/>
      <c r="Y11" s="648"/>
    </row>
    <row r="12" spans="1:28" ht="9.9" customHeight="1">
      <c r="A12" s="614"/>
      <c r="B12" s="649" t="s">
        <v>422</v>
      </c>
      <c r="C12" s="650"/>
      <c r="D12" s="650"/>
      <c r="E12" s="651"/>
      <c r="F12" s="625"/>
      <c r="G12" s="626"/>
      <c r="H12" s="627"/>
      <c r="I12" s="632"/>
      <c r="J12" s="634"/>
      <c r="K12" s="635"/>
      <c r="L12" s="636"/>
      <c r="M12" s="652" t="s">
        <v>423</v>
      </c>
      <c r="N12" s="653"/>
      <c r="O12" s="642"/>
      <c r="P12" s="639"/>
      <c r="Q12" s="635"/>
      <c r="R12" s="635"/>
      <c r="S12" s="635"/>
      <c r="T12" s="635"/>
      <c r="U12" s="635"/>
      <c r="V12" s="635"/>
      <c r="W12" s="636"/>
      <c r="X12" s="647"/>
      <c r="Y12" s="648"/>
    </row>
    <row r="13" spans="1:28" ht="9.9" customHeight="1">
      <c r="A13" s="614"/>
      <c r="B13" s="634"/>
      <c r="C13" s="635"/>
      <c r="D13" s="635"/>
      <c r="E13" s="636"/>
      <c r="F13" s="625"/>
      <c r="G13" s="626"/>
      <c r="H13" s="627"/>
      <c r="I13" s="632"/>
      <c r="J13" s="649" t="s">
        <v>424</v>
      </c>
      <c r="K13" s="650"/>
      <c r="L13" s="651"/>
      <c r="M13" s="639"/>
      <c r="N13" s="640"/>
      <c r="O13" s="657" t="s">
        <v>463</v>
      </c>
      <c r="P13" s="657" t="s">
        <v>425</v>
      </c>
      <c r="Q13" s="649" t="s">
        <v>426</v>
      </c>
      <c r="R13" s="650"/>
      <c r="S13" s="650"/>
      <c r="T13" s="650"/>
      <c r="U13" s="651"/>
      <c r="V13" s="649" t="s">
        <v>427</v>
      </c>
      <c r="W13" s="651"/>
      <c r="X13" s="660" t="s">
        <v>428</v>
      </c>
      <c r="Y13" s="661"/>
    </row>
    <row r="14" spans="1:28" ht="9.9" customHeight="1">
      <c r="A14" s="614"/>
      <c r="B14" s="619" t="s">
        <v>429</v>
      </c>
      <c r="C14" s="620"/>
      <c r="D14" s="620"/>
      <c r="E14" s="621"/>
      <c r="F14" s="625"/>
      <c r="G14" s="626"/>
      <c r="H14" s="627"/>
      <c r="I14" s="632"/>
      <c r="J14" s="619"/>
      <c r="K14" s="620"/>
      <c r="L14" s="621"/>
      <c r="M14" s="666" t="s">
        <v>430</v>
      </c>
      <c r="N14" s="657"/>
      <c r="O14" s="621"/>
      <c r="P14" s="658"/>
      <c r="Q14" s="619"/>
      <c r="R14" s="620"/>
      <c r="S14" s="620"/>
      <c r="T14" s="620"/>
      <c r="U14" s="621"/>
      <c r="V14" s="619"/>
      <c r="W14" s="621"/>
      <c r="X14" s="662"/>
      <c r="Y14" s="663"/>
    </row>
    <row r="15" spans="1:28" ht="15.75" customHeight="1">
      <c r="A15" s="615"/>
      <c r="B15" s="654"/>
      <c r="C15" s="655"/>
      <c r="D15" s="655"/>
      <c r="E15" s="656"/>
      <c r="F15" s="628"/>
      <c r="G15" s="629"/>
      <c r="H15" s="630"/>
      <c r="I15" s="633"/>
      <c r="J15" s="654"/>
      <c r="K15" s="655"/>
      <c r="L15" s="656"/>
      <c r="M15" s="667"/>
      <c r="N15" s="659"/>
      <c r="O15" s="656"/>
      <c r="P15" s="659"/>
      <c r="Q15" s="654"/>
      <c r="R15" s="655"/>
      <c r="S15" s="655"/>
      <c r="T15" s="655"/>
      <c r="U15" s="656"/>
      <c r="V15" s="654"/>
      <c r="W15" s="656"/>
      <c r="X15" s="664"/>
      <c r="Y15" s="665"/>
    </row>
    <row r="16" spans="1:28" ht="9.9" customHeight="1">
      <c r="A16" s="561">
        <v>1</v>
      </c>
      <c r="B16" s="564" t="str">
        <f>IF(作業員の選択!$C$11="","",VLOOKUP(作業員の選択!$C$11,基本データ!$A$11:$AH$60,2,FALSE))</f>
        <v>しろい　いちろう</v>
      </c>
      <c r="C16" s="565"/>
      <c r="D16" s="565"/>
      <c r="E16" s="566"/>
      <c r="F16" s="567" t="str">
        <f>IF(作業員の選択!$C$11="","",VLOOKUP(作業員の選択!$C$11,基本データ!$A$11:$AH$60,3,FALSE))</f>
        <v>電工</v>
      </c>
      <c r="G16" s="568"/>
      <c r="H16" s="569"/>
      <c r="I16" s="601" t="s">
        <v>431</v>
      </c>
      <c r="J16" s="602">
        <f>IF(作業員の選択!$C$11="","　　年　月　日",VLOOKUP(作業員の選択!$C$11,基本データ!$A$11:$AH$60,4,FALSE))</f>
        <v>24853</v>
      </c>
      <c r="K16" s="603"/>
      <c r="L16" s="604"/>
      <c r="M16" s="584" t="str">
        <f>IF(作業員の選択!$C$11="","",VLOOKUP(作業員の選択!$C$11,基本データ!$A$11:$AR$60,35,FALSE))</f>
        <v>健康保険組合</v>
      </c>
      <c r="N16" s="585" t="s">
        <v>432</v>
      </c>
      <c r="O16" s="586" t="str">
        <f>IF(作業員の選択!$C$11="","",IF(VLOOKUP(作業員の選択!$C$11,基本データ!$A$11:$AR$60,41,FALSE)="有","○",IF(VLOOKUP(作業員の選択!$C$11,基本データ!$A$11:$AR$60,41,FALSE)="","","")))</f>
        <v>○</v>
      </c>
      <c r="P16" s="517" t="str">
        <f>IF(作業員の選択!$C$11="","",VLOOKUP(作業員の選択!$C$11,基本データ!$A$11:$AH$60,14,FALSE))</f>
        <v>小型車両系建設機械</v>
      </c>
      <c r="Q16" s="515" t="str">
        <f>IF(作業員の選択!$C$11="","",VLOOKUP(作業員の選択!$C$11,基本データ!$A$11:$AH$60,20,FALSE))</f>
        <v>高所作業車(10m以上)</v>
      </c>
      <c r="R16" s="516"/>
      <c r="S16" s="516"/>
      <c r="T16" s="516"/>
      <c r="U16" s="517"/>
      <c r="V16" s="515" t="str">
        <f>IF(作業員の選択!$C$11="","",VLOOKUP(作業員の選択!$C$11,基本データ!$A$11:$AH$60,26,FALSE))</f>
        <v>第1種電気工事士</v>
      </c>
      <c r="W16" s="517"/>
      <c r="X16" s="521" t="s">
        <v>433</v>
      </c>
      <c r="Y16" s="522"/>
    </row>
    <row r="17" spans="1:25" ht="9.9" customHeight="1">
      <c r="A17" s="562"/>
      <c r="B17" s="528"/>
      <c r="C17" s="529"/>
      <c r="D17" s="529"/>
      <c r="E17" s="530"/>
      <c r="F17" s="536"/>
      <c r="G17" s="539"/>
      <c r="H17" s="570"/>
      <c r="I17" s="573"/>
      <c r="J17" s="605"/>
      <c r="K17" s="606"/>
      <c r="L17" s="607"/>
      <c r="M17" s="532"/>
      <c r="N17" s="534"/>
      <c r="O17" s="544"/>
      <c r="P17" s="520"/>
      <c r="Q17" s="518"/>
      <c r="R17" s="519"/>
      <c r="S17" s="519"/>
      <c r="T17" s="519"/>
      <c r="U17" s="520"/>
      <c r="V17" s="518"/>
      <c r="W17" s="520"/>
      <c r="X17" s="523"/>
      <c r="Y17" s="524"/>
    </row>
    <row r="18" spans="1:25" ht="9.9" customHeight="1">
      <c r="A18" s="562"/>
      <c r="B18" s="525" t="str">
        <f>IF(作業員の選択!$C$11="","",VLOOKUP(作業員の選択!$C$11,基本データ!$A$11:$AH$60,1,FALSE))</f>
        <v>白井　一郎</v>
      </c>
      <c r="C18" s="526"/>
      <c r="D18" s="526"/>
      <c r="E18" s="527"/>
      <c r="F18" s="536"/>
      <c r="G18" s="539"/>
      <c r="H18" s="570"/>
      <c r="I18" s="573"/>
      <c r="J18" s="608"/>
      <c r="K18" s="609"/>
      <c r="L18" s="610"/>
      <c r="M18" s="531" t="str">
        <f>IF(作業員の選択!$C$11="","",VLOOKUP(作業員の選択!$C$11,基本データ!$A$11:$AR$60,37,FALSE))</f>
        <v>厚生年金</v>
      </c>
      <c r="N18" s="533" t="s">
        <v>432</v>
      </c>
      <c r="O18" s="544"/>
      <c r="P18" s="520" t="str">
        <f>IF(作業員の選択!$C$11="","",VLOOKUP(作業員の選択!$C$11,基本データ!$A$11:$AH$60,15,FALSE))</f>
        <v>職長訓練</v>
      </c>
      <c r="Q18" s="518" t="str">
        <f>IF(作業員の選択!$C$11="","",VLOOKUP(作業員の選択!$C$11,基本データ!$A$11:$AH$60,21,FALSE))</f>
        <v>玉掛作業者(1t以上)</v>
      </c>
      <c r="R18" s="519"/>
      <c r="S18" s="519"/>
      <c r="T18" s="519"/>
      <c r="U18" s="520"/>
      <c r="V18" s="518" t="str">
        <f>IF(作業員の選択!$C$11="","",VLOOKUP(作業員の選択!$C$11,基本データ!$A$11:$AH$60,27,FALSE))</f>
        <v>1級電気施工管理</v>
      </c>
      <c r="W18" s="520"/>
      <c r="X18" s="523"/>
      <c r="Y18" s="524"/>
    </row>
    <row r="19" spans="1:25" ht="9.9" customHeight="1">
      <c r="A19" s="562"/>
      <c r="B19" s="528"/>
      <c r="C19" s="529"/>
      <c r="D19" s="529"/>
      <c r="E19" s="530"/>
      <c r="F19" s="536"/>
      <c r="G19" s="539"/>
      <c r="H19" s="570"/>
      <c r="I19" s="573"/>
      <c r="J19" s="535"/>
      <c r="K19" s="538">
        <f ca="1">IF(作業員の選択!$C$11="","　",VLOOKUP(作業員の選択!$C$11,基本データ!$A$11:$AR$60,42,FALSE))</f>
        <v>55</v>
      </c>
      <c r="L19" s="541" t="s">
        <v>434</v>
      </c>
      <c r="M19" s="532">
        <v>0</v>
      </c>
      <c r="N19" s="534"/>
      <c r="O19" s="544" t="str">
        <f>IF(作業員の選択!$C$11="","",IF(VLOOKUP(作業員の選択!$C$11,基本データ!$A$11:$AR$60,41,FALSE)="有","",IF(VLOOKUP(作業員の選択!$C$11,基本データ!$A$11:$AR$60,41,FALSE)="無","○","")))</f>
        <v/>
      </c>
      <c r="P19" s="520"/>
      <c r="Q19" s="518"/>
      <c r="R19" s="519"/>
      <c r="S19" s="519"/>
      <c r="T19" s="519"/>
      <c r="U19" s="520"/>
      <c r="V19" s="518"/>
      <c r="W19" s="520"/>
      <c r="X19" s="546" t="s">
        <v>433</v>
      </c>
      <c r="Y19" s="547"/>
    </row>
    <row r="20" spans="1:25" ht="9.9" customHeight="1">
      <c r="A20" s="562"/>
      <c r="B20" s="550">
        <f>IF(作業員の選択!$C$11="","",VLOOKUP(作業員の選択!$C$11,基本データ!$A$11:$AR$60,44,FALSE))</f>
        <v>11</v>
      </c>
      <c r="C20" s="551"/>
      <c r="D20" s="551"/>
      <c r="E20" s="552"/>
      <c r="F20" s="536"/>
      <c r="G20" s="539"/>
      <c r="H20" s="570"/>
      <c r="I20" s="573"/>
      <c r="J20" s="536"/>
      <c r="K20" s="539"/>
      <c r="L20" s="542"/>
      <c r="M20" s="531" t="str">
        <f>IF(作業員の選択!$C$11="","",VLOOKUP(作業員の選択!$C$11,基本データ!$A$11:$AN$50,39,FALSE))</f>
        <v>適用除外</v>
      </c>
      <c r="N20" s="533" t="str">
        <f>IF(作業員の選択!$C$11="","",IF(M20="適用除外","－",VLOOKUP(作業員の選択!$C$11,基本データ!$A$11:$AR$60,40,FALSE)))</f>
        <v>－</v>
      </c>
      <c r="O20" s="544"/>
      <c r="P20" s="520" t="str">
        <f>IF(作業員の選択!$C$11="","",VLOOKUP(作業員の選択!$C$11,基本データ!$A$11:$AH$60,16,FALSE))</f>
        <v>低圧電気取扱業務</v>
      </c>
      <c r="Q20" s="518" t="str">
        <f>IF(作業員の選択!$C$11="","",VLOOKUP(作業員の選択!$C$11,基本データ!$A$11:$AH$60,22,FALSE))</f>
        <v>小型移動式クレーン(5t未満)</v>
      </c>
      <c r="R20" s="519"/>
      <c r="S20" s="519"/>
      <c r="T20" s="519"/>
      <c r="U20" s="520"/>
      <c r="V20" s="518" t="str">
        <f>IF(作業員の選択!$C$11="","",VLOOKUP(作業員の選択!$C$11,基本データ!$A$11:$AH$60,28,FALSE))</f>
        <v>有線ﾃﾚﾋﾞｼﾞｮﾝ放送技術者</v>
      </c>
      <c r="W20" s="520"/>
      <c r="X20" s="523"/>
      <c r="Y20" s="524"/>
    </row>
    <row r="21" spans="1:25" ht="9.9" customHeight="1">
      <c r="A21" s="563"/>
      <c r="B21" s="553"/>
      <c r="C21" s="554"/>
      <c r="D21" s="554"/>
      <c r="E21" s="555"/>
      <c r="F21" s="537"/>
      <c r="G21" s="540"/>
      <c r="H21" s="571"/>
      <c r="I21" s="574"/>
      <c r="J21" s="537"/>
      <c r="K21" s="540"/>
      <c r="L21" s="543"/>
      <c r="M21" s="556"/>
      <c r="N21" s="557"/>
      <c r="O21" s="545"/>
      <c r="P21" s="558"/>
      <c r="Q21" s="559"/>
      <c r="R21" s="560"/>
      <c r="S21" s="560"/>
      <c r="T21" s="560"/>
      <c r="U21" s="558"/>
      <c r="V21" s="559"/>
      <c r="W21" s="558"/>
      <c r="X21" s="548"/>
      <c r="Y21" s="549"/>
    </row>
    <row r="22" spans="1:25" ht="9.9" customHeight="1">
      <c r="A22" s="561">
        <v>2</v>
      </c>
      <c r="B22" s="564" t="str">
        <f>IF(作業員の選択!$C$12="","",VLOOKUP(作業員の選択!$C$12,基本データ!$A$11:$AH$60,2,FALSE))</f>
        <v>しらい　じろう</v>
      </c>
      <c r="C22" s="565"/>
      <c r="D22" s="565"/>
      <c r="E22" s="566"/>
      <c r="F22" s="567" t="str">
        <f>IF(作業員の選択!$C$12="","",VLOOKUP(作業員の選択!$C$12,基本データ!$A$11:$AH$60,3,FALSE))</f>
        <v>電工</v>
      </c>
      <c r="G22" s="568"/>
      <c r="H22" s="569"/>
      <c r="I22" s="572"/>
      <c r="J22" s="575">
        <f>IF(作業員の選択!$C$12="","　　年　月　日",VLOOKUP(作業員の選択!$C$12,基本データ!$A$11:$AH$60,4,FALSE))</f>
        <v>27442</v>
      </c>
      <c r="K22" s="576"/>
      <c r="L22" s="577"/>
      <c r="M22" s="584" t="str">
        <f>IF(作業員の選択!$C$12="","",VLOOKUP(作業員の選択!$C$12,基本データ!$A$11:$AR$60,35,FALSE))</f>
        <v>健康保険組合</v>
      </c>
      <c r="N22" s="585" t="s">
        <v>432</v>
      </c>
      <c r="O22" s="586" t="str">
        <f>IF(作業員の選択!$C$12="","",IF(VLOOKUP(作業員の選択!$C$12,基本データ!$A$11:$AR$60,41,FALSE)="有","○",IF(VLOOKUP(作業員の選択!$C$12,基本データ!$A$11:$AR$60,41,FALSE)="","","")))</f>
        <v>○</v>
      </c>
      <c r="P22" s="517" t="str">
        <f>IF(作業員の選択!$C$12="","",VLOOKUP(作業員の選択!$C$12,基本データ!$A$11:$AH$60,14,FALSE))</f>
        <v>小型車両系建設機械</v>
      </c>
      <c r="Q22" s="515" t="str">
        <f>IF(作業員の選択!$C$12="","",VLOOKUP(作業員の選択!$C$12,基本データ!$A$11:$AH$60,20,FALSE))</f>
        <v>小型移動式クレーン(5t未満)</v>
      </c>
      <c r="R22" s="516"/>
      <c r="S22" s="516"/>
      <c r="T22" s="516"/>
      <c r="U22" s="517"/>
      <c r="V22" s="515" t="str">
        <f>IF(作業員の選択!$C$12="","",VLOOKUP(作業員の選択!$C$12,基本データ!$A$11:$AH$60,26,FALSE))</f>
        <v>第1種電気工事士</v>
      </c>
      <c r="W22" s="517"/>
      <c r="X22" s="521" t="s">
        <v>435</v>
      </c>
      <c r="Y22" s="522"/>
    </row>
    <row r="23" spans="1:25" ht="9.9" customHeight="1">
      <c r="A23" s="562"/>
      <c r="B23" s="528"/>
      <c r="C23" s="529"/>
      <c r="D23" s="529"/>
      <c r="E23" s="530"/>
      <c r="F23" s="536"/>
      <c r="G23" s="539"/>
      <c r="H23" s="570"/>
      <c r="I23" s="573"/>
      <c r="J23" s="578"/>
      <c r="K23" s="579"/>
      <c r="L23" s="580"/>
      <c r="M23" s="532"/>
      <c r="N23" s="534"/>
      <c r="O23" s="544"/>
      <c r="P23" s="520"/>
      <c r="Q23" s="518"/>
      <c r="R23" s="519"/>
      <c r="S23" s="519"/>
      <c r="T23" s="519"/>
      <c r="U23" s="520"/>
      <c r="V23" s="518"/>
      <c r="W23" s="520"/>
      <c r="X23" s="523"/>
      <c r="Y23" s="524"/>
    </row>
    <row r="24" spans="1:25" ht="9.9" customHeight="1">
      <c r="A24" s="562"/>
      <c r="B24" s="525" t="str">
        <f>IF(作業員の選択!$C$12="","",VLOOKUP(作業員の選択!$C$12,基本データ!$A$11:$AH$60,1,FALSE))</f>
        <v>白井　次郎</v>
      </c>
      <c r="C24" s="526"/>
      <c r="D24" s="526"/>
      <c r="E24" s="527"/>
      <c r="F24" s="536"/>
      <c r="G24" s="539"/>
      <c r="H24" s="570"/>
      <c r="I24" s="573"/>
      <c r="J24" s="581"/>
      <c r="K24" s="582"/>
      <c r="L24" s="583"/>
      <c r="M24" s="531" t="str">
        <f>IF(作業員の選択!$C$12="","",VLOOKUP(作業員の選択!$C$12,基本データ!$A$11:$AR$60,37,FALSE))</f>
        <v>厚生年金</v>
      </c>
      <c r="N24" s="533" t="s">
        <v>432</v>
      </c>
      <c r="O24" s="544"/>
      <c r="P24" s="520" t="str">
        <f>IF(作業員の選択!$C$12="","",VLOOKUP(作業員の選択!$C$12,基本データ!$A$11:$AH$60,15,FALSE))</f>
        <v>職長訓練</v>
      </c>
      <c r="Q24" s="518" t="str">
        <f>IF(作業員の選択!$C$12="","",VLOOKUP(作業員の選択!$C$12,基本データ!$A$11:$AH$60,21,FALSE))</f>
        <v>玉掛作業者(1t以上)</v>
      </c>
      <c r="R24" s="519"/>
      <c r="S24" s="519"/>
      <c r="T24" s="519"/>
      <c r="U24" s="520"/>
      <c r="V24" s="518" t="str">
        <f>IF(作業員の選択!$C$12="","",VLOOKUP(作業員の選択!$C$12,基本データ!$A$11:$AH$60,27,FALSE))</f>
        <v>2級電気施工管理</v>
      </c>
      <c r="W24" s="520"/>
      <c r="X24" s="523"/>
      <c r="Y24" s="524"/>
    </row>
    <row r="25" spans="1:25" ht="9.9" customHeight="1">
      <c r="A25" s="562"/>
      <c r="B25" s="528"/>
      <c r="C25" s="529"/>
      <c r="D25" s="529"/>
      <c r="E25" s="530"/>
      <c r="F25" s="536"/>
      <c r="G25" s="539"/>
      <c r="H25" s="570"/>
      <c r="I25" s="573"/>
      <c r="J25" s="535"/>
      <c r="K25" s="538">
        <f ca="1">IF(作業員の選択!$C$12="","　",VLOOKUP(作業員の選択!$C$12,基本データ!$A$11:$AR$60,42,FALSE))</f>
        <v>48</v>
      </c>
      <c r="L25" s="541" t="s">
        <v>436</v>
      </c>
      <c r="M25" s="532">
        <v>0</v>
      </c>
      <c r="N25" s="534"/>
      <c r="O25" s="544" t="str">
        <f>IF(作業員の選択!$C$12="","",IF(VLOOKUP(作業員の選択!$C$12,基本データ!$A$11:$AR$60,41,FALSE)="有","",IF(VLOOKUP(作業員の選択!$C$12,基本データ!$A$11:$AR$60,41,FALSE)="無","○","")))</f>
        <v/>
      </c>
      <c r="P25" s="520"/>
      <c r="Q25" s="518"/>
      <c r="R25" s="519"/>
      <c r="S25" s="519"/>
      <c r="T25" s="519"/>
      <c r="U25" s="520"/>
      <c r="V25" s="518"/>
      <c r="W25" s="520"/>
      <c r="X25" s="546" t="s">
        <v>435</v>
      </c>
      <c r="Y25" s="547"/>
    </row>
    <row r="26" spans="1:25" ht="9.9" customHeight="1">
      <c r="A26" s="562"/>
      <c r="B26" s="550" t="str">
        <f>IF(作業員の選択!$C$12="","",VLOOKUP(作業員の選択!$C$12,基本データ!$A$11:$AR$60,44,FALSE))</f>
        <v>0222222222</v>
      </c>
      <c r="C26" s="551"/>
      <c r="D26" s="551"/>
      <c r="E26" s="552"/>
      <c r="F26" s="536"/>
      <c r="G26" s="539"/>
      <c r="H26" s="570"/>
      <c r="I26" s="573"/>
      <c r="J26" s="536"/>
      <c r="K26" s="539"/>
      <c r="L26" s="542"/>
      <c r="M26" s="531" t="str">
        <f>IF(作業員の選択!$C$12="","",VLOOKUP(作業員の選択!$C$12,基本データ!$A$11:$AN$50,39,FALSE))</f>
        <v>　　</v>
      </c>
      <c r="N26" s="533" t="str">
        <f>IF(作業員の選択!$C$12="","",IF(M26="適用除外","－",VLOOKUP(作業員の選択!$C$12,基本データ!$A$11:$AR$60,40,FALSE)))</f>
        <v>0002</v>
      </c>
      <c r="O26" s="544"/>
      <c r="P26" s="520" t="str">
        <f>IF(作業員の選択!$C$12="","",VLOOKUP(作業員の選択!$C$12,基本データ!$A$11:$AH$60,16,FALSE))</f>
        <v>低圧電気取扱業務</v>
      </c>
      <c r="Q26" s="518" t="str">
        <f>IF(作業員の選択!$C$12="","",VLOOKUP(作業員の選択!$C$12,基本データ!$A$11:$AH$60,22,FALSE))</f>
        <v>高所作業車(10m以上)</v>
      </c>
      <c r="R26" s="519"/>
      <c r="S26" s="519"/>
      <c r="T26" s="519"/>
      <c r="U26" s="520"/>
      <c r="V26" s="518" t="str">
        <f>IF(作業員の選択!$C$12="","",VLOOKUP(作業員の選択!$C$12,基本データ!$A$11:$AH$60,28,FALSE))</f>
        <v>消防設備士甲種４級</v>
      </c>
      <c r="W26" s="520"/>
      <c r="X26" s="523"/>
      <c r="Y26" s="524"/>
    </row>
    <row r="27" spans="1:25" ht="9.9" customHeight="1">
      <c r="A27" s="563"/>
      <c r="B27" s="553"/>
      <c r="C27" s="554"/>
      <c r="D27" s="554"/>
      <c r="E27" s="555"/>
      <c r="F27" s="537"/>
      <c r="G27" s="540"/>
      <c r="H27" s="571"/>
      <c r="I27" s="574"/>
      <c r="J27" s="537"/>
      <c r="K27" s="540"/>
      <c r="L27" s="543"/>
      <c r="M27" s="556">
        <f>IF(作業員の選択!$C$12="","",VLOOKUP(作業員の選択!$C$12,基本データ!$A$11:$AN$50,25,FALSE))</f>
        <v>202</v>
      </c>
      <c r="N27" s="557"/>
      <c r="O27" s="545"/>
      <c r="P27" s="558"/>
      <c r="Q27" s="559"/>
      <c r="R27" s="560"/>
      <c r="S27" s="560"/>
      <c r="T27" s="560"/>
      <c r="U27" s="558"/>
      <c r="V27" s="559"/>
      <c r="W27" s="558"/>
      <c r="X27" s="548"/>
      <c r="Y27" s="549"/>
    </row>
    <row r="28" spans="1:25" ht="9.9" customHeight="1">
      <c r="A28" s="561">
        <v>3</v>
      </c>
      <c r="B28" s="564" t="str">
        <f>IF(作業員の選択!$C$13="","",VLOOKUP(作業員の選択!$C$13,基本データ!$A$11:$AH$60,2,FALSE))</f>
        <v>しらい　さぶろう</v>
      </c>
      <c r="C28" s="565"/>
      <c r="D28" s="565"/>
      <c r="E28" s="566"/>
      <c r="F28" s="567" t="str">
        <f>IF(作業員の選択!$C$13="","",VLOOKUP(作業員の選択!$C$13,基本データ!$A$11:$AH$60,3,FALSE))</f>
        <v>電工</v>
      </c>
      <c r="G28" s="568"/>
      <c r="H28" s="569"/>
      <c r="I28" s="572"/>
      <c r="J28" s="575">
        <f>IF(作業員の選択!$C$13="","　　年　月　日",VLOOKUP(作業員の選択!$C$13,基本データ!$A$11:$AR$60,4,FALSE))</f>
        <v>29453</v>
      </c>
      <c r="K28" s="576"/>
      <c r="L28" s="576"/>
      <c r="M28" s="597" t="str">
        <f>IF(作業員の選択!$C$13="","",VLOOKUP(作業員の選択!$C$13,基本データ!$A$11:$AR$60,35,FALSE))</f>
        <v>健康保険組合</v>
      </c>
      <c r="N28" s="597" t="s">
        <v>432</v>
      </c>
      <c r="O28" s="598" t="str">
        <f>IF(作業員の選択!$C$13="","",IF(VLOOKUP(作業員の選択!$C$13,基本データ!$A$11:$AR$60,41,FALSE)="有","○",IF(VLOOKUP(作業員の選択!$C$13,基本データ!$A$11:$AR$60,41,FALSE)="","","")))</f>
        <v>○</v>
      </c>
      <c r="P28" s="600" t="str">
        <f>IF(作業員の選択!$C$13="","",VLOOKUP(作業員の選択!$C$13,基本データ!$A$11:$AH$60,14,FALSE))</f>
        <v>低圧電気取扱業務</v>
      </c>
      <c r="Q28" s="515" t="str">
        <f>IF(作業員の選択!$C$13="","",VLOOKUP(作業員の選択!$C$13,基本データ!$A$11:$AH$60,20,FALSE))</f>
        <v>高所作業車(10m以上)</v>
      </c>
      <c r="R28" s="516"/>
      <c r="S28" s="516"/>
      <c r="T28" s="516"/>
      <c r="U28" s="517"/>
      <c r="V28" s="515" t="str">
        <f>IF(作業員の選択!$C$13="","",VLOOKUP(作業員の選択!$C$13,基本データ!$A$11:$AH$60,26,FALSE))</f>
        <v>第1種電気工事士</v>
      </c>
      <c r="W28" s="517"/>
      <c r="X28" s="521" t="s">
        <v>435</v>
      </c>
      <c r="Y28" s="522"/>
    </row>
    <row r="29" spans="1:25" ht="9.9" customHeight="1">
      <c r="A29" s="562"/>
      <c r="B29" s="528"/>
      <c r="C29" s="529"/>
      <c r="D29" s="529"/>
      <c r="E29" s="530"/>
      <c r="F29" s="536"/>
      <c r="G29" s="539"/>
      <c r="H29" s="570"/>
      <c r="I29" s="573"/>
      <c r="J29" s="578"/>
      <c r="K29" s="579"/>
      <c r="L29" s="579"/>
      <c r="M29" s="590"/>
      <c r="N29" s="590"/>
      <c r="O29" s="593"/>
      <c r="P29" s="591"/>
      <c r="Q29" s="518"/>
      <c r="R29" s="519"/>
      <c r="S29" s="519"/>
      <c r="T29" s="519"/>
      <c r="U29" s="520"/>
      <c r="V29" s="518"/>
      <c r="W29" s="520"/>
      <c r="X29" s="523"/>
      <c r="Y29" s="524"/>
    </row>
    <row r="30" spans="1:25" ht="9.9" customHeight="1">
      <c r="A30" s="562"/>
      <c r="B30" s="525" t="str">
        <f>IF(作業員の選択!$C$13="","",VLOOKUP(作業員の選択!$C$13,基本データ!$A$11:$AH$60,1,FALSE))</f>
        <v>白井　三郎</v>
      </c>
      <c r="C30" s="526"/>
      <c r="D30" s="526"/>
      <c r="E30" s="527"/>
      <c r="F30" s="536"/>
      <c r="G30" s="539"/>
      <c r="H30" s="570"/>
      <c r="I30" s="573"/>
      <c r="J30" s="581"/>
      <c r="K30" s="582"/>
      <c r="L30" s="582"/>
      <c r="M30" s="531" t="str">
        <f>IF(作業員の選択!$C$13="","",VLOOKUP(作業員の選択!$C$13,基本データ!$A$11:$AR$60,37,FALSE))</f>
        <v>厚生年金</v>
      </c>
      <c r="N30" s="589" t="s">
        <v>432</v>
      </c>
      <c r="O30" s="599"/>
      <c r="P30" s="591" t="str">
        <f>IF(作業員の選択!$C$13="","",VLOOKUP(作業員の選択!$C$13,基本データ!$A$11:$AH$60,15,FALSE))</f>
        <v>職長訓練</v>
      </c>
      <c r="Q30" s="518" t="str">
        <f>IF(作業員の選択!$C$13="","",VLOOKUP(作業員の選択!$C$13,基本データ!$A$11:$AH$60,21,FALSE))</f>
        <v>玉掛作業者(1t以上)</v>
      </c>
      <c r="R30" s="519"/>
      <c r="S30" s="519"/>
      <c r="T30" s="519"/>
      <c r="U30" s="520"/>
      <c r="V30" s="518" t="str">
        <f>IF(作業員の選択!$C$13="","",VLOOKUP(作業員の選択!$C$13,基本データ!$A$11:$AH$60,27,FALSE))</f>
        <v>1級電気施工管理</v>
      </c>
      <c r="W30" s="520"/>
      <c r="X30" s="587"/>
      <c r="Y30" s="588"/>
    </row>
    <row r="31" spans="1:25" ht="9.9" customHeight="1">
      <c r="A31" s="562"/>
      <c r="B31" s="528"/>
      <c r="C31" s="529"/>
      <c r="D31" s="529"/>
      <c r="E31" s="530"/>
      <c r="F31" s="536"/>
      <c r="G31" s="539"/>
      <c r="H31" s="570"/>
      <c r="I31" s="573"/>
      <c r="J31" s="535"/>
      <c r="K31" s="538">
        <f ca="1">IF(作業員の選択!$C$13="","　",VLOOKUP(作業員の選択!$C$13,基本データ!$A$11:$AR$60,42,FALSE))</f>
        <v>43</v>
      </c>
      <c r="L31" s="541" t="s">
        <v>436</v>
      </c>
      <c r="M31" s="532"/>
      <c r="N31" s="590"/>
      <c r="O31" s="592" t="str">
        <f>IF(作業員の選択!$C$13="","",IF(VLOOKUP(作業員の選択!$C$13,基本データ!$A$11:$AR$60,41,FALSE)="有","",IF(VLOOKUP(作業員の選択!$C$13,基本データ!$A$11:$AR$60,41,FALSE)="無","○","")))</f>
        <v/>
      </c>
      <c r="P31" s="591"/>
      <c r="Q31" s="518"/>
      <c r="R31" s="519"/>
      <c r="S31" s="519"/>
      <c r="T31" s="519"/>
      <c r="U31" s="520"/>
      <c r="V31" s="518"/>
      <c r="W31" s="520"/>
      <c r="X31" s="546" t="s">
        <v>435</v>
      </c>
      <c r="Y31" s="547"/>
    </row>
    <row r="32" spans="1:25" ht="9.9" customHeight="1">
      <c r="A32" s="562"/>
      <c r="B32" s="550" t="str">
        <f>IF(作業員の選択!$C$13="","",VLOOKUP(作業員の選択!$C$13,基本データ!$A$11:$AR$60,44,FALSE))</f>
        <v>3333333333</v>
      </c>
      <c r="C32" s="551"/>
      <c r="D32" s="551"/>
      <c r="E32" s="552"/>
      <c r="F32" s="536"/>
      <c r="G32" s="539"/>
      <c r="H32" s="570"/>
      <c r="I32" s="573"/>
      <c r="J32" s="536"/>
      <c r="K32" s="539"/>
      <c r="L32" s="542"/>
      <c r="M32" s="531" t="str">
        <f>IF(作業員の選択!$C$13="","",VLOOKUP(作業員の選択!$C$13,基本データ!$A$11:$AN$50,39,FALSE))</f>
        <v>　　</v>
      </c>
      <c r="N32" s="589" t="str">
        <f>IF(作業員の選択!$C$13="","",IF(M32="適用除外","－",VLOOKUP(作業員の選択!$C$13,基本データ!$A$11:$AR$60,40,FALSE)))</f>
        <v>0003</v>
      </c>
      <c r="O32" s="593"/>
      <c r="P32" s="591" t="str">
        <f>IF(作業員の選択!$C$13="","",VLOOKUP(作業員の選択!$C$13,基本データ!$A$11:$AH$60,16,FALSE))</f>
        <v>低圧電気取扱業務</v>
      </c>
      <c r="Q32" s="518" t="str">
        <f>IF(作業員の選択!$C$13="","",VLOOKUP(作業員の選択!$C$13,基本データ!$A$11:$AH$60,22,FALSE))</f>
        <v>小型移動式クレーン(5t未満)</v>
      </c>
      <c r="R32" s="519"/>
      <c r="S32" s="519"/>
      <c r="T32" s="519"/>
      <c r="U32" s="520"/>
      <c r="V32" s="518" t="str">
        <f>IF(作業員の選択!$C$13="","",VLOOKUP(作業員の選択!$C$13,基本データ!$A$11:$AH$60,28,FALSE))</f>
        <v>有線ﾃﾚﾋﾞｼﾞｮﾝ放送技術者</v>
      </c>
      <c r="W32" s="520"/>
      <c r="X32" s="523"/>
      <c r="Y32" s="524"/>
    </row>
    <row r="33" spans="1:25" ht="9.9" customHeight="1">
      <c r="A33" s="563"/>
      <c r="B33" s="553"/>
      <c r="C33" s="554"/>
      <c r="D33" s="554"/>
      <c r="E33" s="555"/>
      <c r="F33" s="537"/>
      <c r="G33" s="540"/>
      <c r="H33" s="571"/>
      <c r="I33" s="574"/>
      <c r="J33" s="537"/>
      <c r="K33" s="540"/>
      <c r="L33" s="543"/>
      <c r="M33" s="556">
        <f>IF(作業員の選択!$C$13="","",VLOOKUP(作業員の選択!$C$13,基本データ!$A$11:$AN$50,25,FALSE))</f>
        <v>203</v>
      </c>
      <c r="N33" s="595"/>
      <c r="O33" s="594"/>
      <c r="P33" s="596"/>
      <c r="Q33" s="559"/>
      <c r="R33" s="560"/>
      <c r="S33" s="560"/>
      <c r="T33" s="560"/>
      <c r="U33" s="558"/>
      <c r="V33" s="559"/>
      <c r="W33" s="558"/>
      <c r="X33" s="548"/>
      <c r="Y33" s="549"/>
    </row>
    <row r="34" spans="1:25" ht="9.9" customHeight="1">
      <c r="A34" s="561">
        <v>4</v>
      </c>
      <c r="B34" s="564" t="str">
        <f>IF(作業員の選択!$C$14="","",VLOOKUP(作業員の選択!$C$14,基本データ!$A$11:$AH$60,2,FALSE))</f>
        <v>しらい　しろう</v>
      </c>
      <c r="C34" s="565"/>
      <c r="D34" s="565"/>
      <c r="E34" s="566"/>
      <c r="F34" s="567" t="str">
        <f>IF(作業員の選択!$C$14="","",VLOOKUP(作業員の選択!$C$14,基本データ!$A$11:$AH$60,3,FALSE))</f>
        <v>電工</v>
      </c>
      <c r="G34" s="568"/>
      <c r="H34" s="569"/>
      <c r="I34" s="572"/>
      <c r="J34" s="575">
        <f>IF(作業員の選択!$C$14="","　　年　月　日",VLOOKUP(作業員の選択!$C$14,基本データ!$A$11:$AR$60,4,FALSE))</f>
        <v>31266</v>
      </c>
      <c r="K34" s="576"/>
      <c r="L34" s="577"/>
      <c r="M34" s="584" t="str">
        <f>IF(作業員の選択!$C$14="","",VLOOKUP(作業員の選択!$C$14,基本データ!$A$11:$AR$60,35,FALSE))</f>
        <v>健康保険組合</v>
      </c>
      <c r="N34" s="585" t="s">
        <v>432</v>
      </c>
      <c r="O34" s="586" t="str">
        <f>IF(作業員の選択!$C$14="","",IF(VLOOKUP(作業員の選択!$C$14,基本データ!$A$11:$AR$60,41,FALSE)="有","○",IF(VLOOKUP(作業員の選択!$C$14,基本データ!$A$11:$AR$60,41,FALSE)="","","")))</f>
        <v/>
      </c>
      <c r="P34" s="517" t="str">
        <f>IF(作業員の選択!$C$14="","",VLOOKUP(作業員の選択!$C$14,基本データ!$A$11:$AH$60,14,FALSE))</f>
        <v>小型車両系建設機械</v>
      </c>
      <c r="Q34" s="515" t="str">
        <f>IF(作業員の選択!$C$14="","",VLOOKUP(作業員の選択!$C$14,基本データ!$A$11:$AH$60,20,FALSE))</f>
        <v>小型移動式クレーン(5t未満)</v>
      </c>
      <c r="R34" s="516"/>
      <c r="S34" s="516"/>
      <c r="T34" s="516"/>
      <c r="U34" s="517"/>
      <c r="V34" s="515" t="str">
        <f>IF(作業員の選択!$C$14="","",VLOOKUP(作業員の選択!$C$14,基本データ!$A$11:$AH$60,26,FALSE))</f>
        <v>第1種電気工事士</v>
      </c>
      <c r="W34" s="517"/>
      <c r="X34" s="521" t="s">
        <v>435</v>
      </c>
      <c r="Y34" s="522"/>
    </row>
    <row r="35" spans="1:25" ht="9.9" customHeight="1">
      <c r="A35" s="562"/>
      <c r="B35" s="528"/>
      <c r="C35" s="529"/>
      <c r="D35" s="529"/>
      <c r="E35" s="530"/>
      <c r="F35" s="536"/>
      <c r="G35" s="539"/>
      <c r="H35" s="570"/>
      <c r="I35" s="573"/>
      <c r="J35" s="578"/>
      <c r="K35" s="579"/>
      <c r="L35" s="580"/>
      <c r="M35" s="532"/>
      <c r="N35" s="534"/>
      <c r="O35" s="544"/>
      <c r="P35" s="520"/>
      <c r="Q35" s="518"/>
      <c r="R35" s="519"/>
      <c r="S35" s="519"/>
      <c r="T35" s="519"/>
      <c r="U35" s="520"/>
      <c r="V35" s="518"/>
      <c r="W35" s="520"/>
      <c r="X35" s="523"/>
      <c r="Y35" s="524"/>
    </row>
    <row r="36" spans="1:25" ht="9.9" customHeight="1">
      <c r="A36" s="562"/>
      <c r="B36" s="525" t="str">
        <f>IF(作業員の選択!$C$14="","",VLOOKUP(作業員の選択!$C$14,基本データ!$A$11:$AH$60,1,FALSE))</f>
        <v>白井　四郎</v>
      </c>
      <c r="C36" s="526"/>
      <c r="D36" s="526"/>
      <c r="E36" s="527"/>
      <c r="F36" s="536"/>
      <c r="G36" s="539"/>
      <c r="H36" s="570"/>
      <c r="I36" s="573"/>
      <c r="J36" s="581"/>
      <c r="K36" s="582"/>
      <c r="L36" s="583"/>
      <c r="M36" s="531" t="str">
        <f>IF(作業員の選択!$C$14="","",VLOOKUP(作業員の選択!$C$14,基本データ!$A$11:$AR$60,37,FALSE))</f>
        <v>厚生年金</v>
      </c>
      <c r="N36" s="533" t="s">
        <v>432</v>
      </c>
      <c r="O36" s="544"/>
      <c r="P36" s="520" t="str">
        <f>IF(作業員の選択!$C$14="","",VLOOKUP(作業員の選択!$C$14,基本データ!$A$11:$AH$60,15,FALSE))</f>
        <v>職長訓練</v>
      </c>
      <c r="Q36" s="518" t="str">
        <f>IF(作業員の選択!$C$14="","",VLOOKUP(作業員の選択!$C$14,基本データ!$A$11:$AH$60,21,FALSE))</f>
        <v>玉掛作業者(1t以上)</v>
      </c>
      <c r="R36" s="519"/>
      <c r="S36" s="519"/>
      <c r="T36" s="519"/>
      <c r="U36" s="520"/>
      <c r="V36" s="518" t="str">
        <f>IF(作業員の選択!$C$14="","",VLOOKUP(作業員の選択!$C$14,基本データ!$A$11:$AH$60,27,FALSE))</f>
        <v>2級電気施工管理</v>
      </c>
      <c r="W36" s="520"/>
      <c r="X36" s="523"/>
      <c r="Y36" s="524"/>
    </row>
    <row r="37" spans="1:25" ht="9.9" customHeight="1">
      <c r="A37" s="562"/>
      <c r="B37" s="528"/>
      <c r="C37" s="529"/>
      <c r="D37" s="529"/>
      <c r="E37" s="530"/>
      <c r="F37" s="536"/>
      <c r="G37" s="539"/>
      <c r="H37" s="570"/>
      <c r="I37" s="573"/>
      <c r="J37" s="535"/>
      <c r="K37" s="538">
        <f ca="1">IF(作業員の選択!$C$14="","　",VLOOKUP(作業員の選択!$C$14,基本データ!$A$11:$AR$60,42,FALSE))</f>
        <v>38</v>
      </c>
      <c r="L37" s="541" t="s">
        <v>436</v>
      </c>
      <c r="M37" s="532">
        <v>0</v>
      </c>
      <c r="N37" s="534"/>
      <c r="O37" s="544" t="str">
        <f>IF(作業員の選択!$C$14="","",IF(VLOOKUP(作業員の選択!$C$14,基本データ!$A$11:$AR$60,41,FALSE)="有","",IF(VLOOKUP(作業員の選択!$C$14,基本データ!$A$11:$AR$60,41,FALSE)="無","○","")))</f>
        <v>○</v>
      </c>
      <c r="P37" s="520"/>
      <c r="Q37" s="518"/>
      <c r="R37" s="519"/>
      <c r="S37" s="519"/>
      <c r="T37" s="519"/>
      <c r="U37" s="520"/>
      <c r="V37" s="518"/>
      <c r="W37" s="520"/>
      <c r="X37" s="546" t="s">
        <v>435</v>
      </c>
      <c r="Y37" s="547"/>
    </row>
    <row r="38" spans="1:25" ht="9.9" customHeight="1">
      <c r="A38" s="562"/>
      <c r="B38" s="550" t="str">
        <f>IF(作業員の選択!$C$14="","",VLOOKUP(作業員の選択!$C$14,基本データ!$A$11:$AR$60,44,FALSE))</f>
        <v>444444444</v>
      </c>
      <c r="C38" s="551"/>
      <c r="D38" s="551"/>
      <c r="E38" s="552"/>
      <c r="F38" s="536"/>
      <c r="G38" s="539"/>
      <c r="H38" s="570"/>
      <c r="I38" s="573"/>
      <c r="J38" s="536"/>
      <c r="K38" s="539"/>
      <c r="L38" s="542"/>
      <c r="M38" s="531" t="str">
        <f>IF(作業員の選択!$C$14="","",VLOOKUP(作業員の選択!$C$14,基本データ!$A$11:$AN$50,39,FALSE))</f>
        <v>　　</v>
      </c>
      <c r="N38" s="533" t="str">
        <f>IF(作業員の選択!$C$14="","",IF(M38="適用除外","－",VLOOKUP(作業員の選択!$C$14,基本データ!$A$11:$AR$60,40,FALSE)))</f>
        <v>0004</v>
      </c>
      <c r="O38" s="544"/>
      <c r="P38" s="520" t="str">
        <f>IF(作業員の選択!$C$14="","",VLOOKUP(作業員の選択!$C$14,基本データ!$A$11:$AH$60,16,FALSE))</f>
        <v>低圧電気取扱業務</v>
      </c>
      <c r="Q38" s="518" t="str">
        <f>IF(作業員の選択!$C$14="","",VLOOKUP(作業員の選択!$C$14,基本データ!$A$11:$AH$60,22,FALSE))</f>
        <v>高所作業車(10m以上)</v>
      </c>
      <c r="R38" s="519"/>
      <c r="S38" s="519"/>
      <c r="T38" s="519"/>
      <c r="U38" s="520"/>
      <c r="V38" s="518" t="str">
        <f>IF(作業員の選択!$C$14="","",VLOOKUP(作業員の選択!$C$14,基本データ!$A$11:$AH$60,28,FALSE))</f>
        <v>消防設備士甲種４級</v>
      </c>
      <c r="W38" s="520"/>
      <c r="X38" s="523"/>
      <c r="Y38" s="524"/>
    </row>
    <row r="39" spans="1:25" ht="9.9" customHeight="1">
      <c r="A39" s="563"/>
      <c r="B39" s="553"/>
      <c r="C39" s="554"/>
      <c r="D39" s="554"/>
      <c r="E39" s="555"/>
      <c r="F39" s="537"/>
      <c r="G39" s="540"/>
      <c r="H39" s="571"/>
      <c r="I39" s="574"/>
      <c r="J39" s="537"/>
      <c r="K39" s="540"/>
      <c r="L39" s="543"/>
      <c r="M39" s="556">
        <f>IF(作業員の選択!$C$14="","",VLOOKUP(作業員の選択!$C$14,基本データ!$A$11:$AN$50,25,FALSE))</f>
        <v>204</v>
      </c>
      <c r="N39" s="557"/>
      <c r="O39" s="545"/>
      <c r="P39" s="558"/>
      <c r="Q39" s="559"/>
      <c r="R39" s="560"/>
      <c r="S39" s="560"/>
      <c r="T39" s="560"/>
      <c r="U39" s="558"/>
      <c r="V39" s="559"/>
      <c r="W39" s="558"/>
      <c r="X39" s="548"/>
      <c r="Y39" s="549"/>
    </row>
    <row r="40" spans="1:25" ht="9.9" customHeight="1">
      <c r="A40" s="561">
        <v>5</v>
      </c>
      <c r="B40" s="564" t="str">
        <f>IF(作業員の選択!$C$15="","",VLOOKUP(作業員の選択!$C$15,基本データ!$A$11:$AH$60,2,FALSE))</f>
        <v>しらい　ごろう</v>
      </c>
      <c r="C40" s="565"/>
      <c r="D40" s="565"/>
      <c r="E40" s="566"/>
      <c r="F40" s="567" t="str">
        <f>IF(作業員の選択!$C$15="","",VLOOKUP(作業員の選択!$C$15,基本データ!$A$11:$AH$60,3,FALSE))</f>
        <v>電工</v>
      </c>
      <c r="G40" s="568"/>
      <c r="H40" s="569"/>
      <c r="I40" s="572"/>
      <c r="J40" s="575">
        <f>IF(作業員の選択!$C$15="","　　年　月　日",VLOOKUP(作業員の選択!$C$15,基本データ!$A$11:$AH$60,4,FALSE))</f>
        <v>23096</v>
      </c>
      <c r="K40" s="576"/>
      <c r="L40" s="577"/>
      <c r="M40" s="584" t="str">
        <f>IF(作業員の選択!$C$15="","",VLOOKUP(作業員の選択!$C$15,基本データ!$A$11:$AR$60,35,FALSE))</f>
        <v>健康保険組合</v>
      </c>
      <c r="N40" s="585" t="s">
        <v>432</v>
      </c>
      <c r="O40" s="586" t="str">
        <f>IF(作業員の選択!$C$15="","",IF(VLOOKUP(作業員の選択!$C$15,基本データ!$A$11:$AR$60,41,FALSE)="有","○",IF(VLOOKUP(作業員の選択!$C$15,基本データ!$A$11:$AR$60,41,FALSE)="","","")))</f>
        <v>○</v>
      </c>
      <c r="P40" s="517" t="str">
        <f>IF(作業員の選択!$C$15="","",VLOOKUP(作業員の選択!$C$15,基本データ!$A$11:$AH$60,14,FALSE))</f>
        <v>小型車両系建設機械</v>
      </c>
      <c r="Q40" s="515" t="str">
        <f>IF(作業員の選択!$C$15="","",VLOOKUP(作業員の選択!$C$15,基本データ!$A$11:$AH$60,20,FALSE))</f>
        <v>高所作業車(10m以上)</v>
      </c>
      <c r="R40" s="516"/>
      <c r="S40" s="516"/>
      <c r="T40" s="516"/>
      <c r="U40" s="517"/>
      <c r="V40" s="515" t="str">
        <f>IF(作業員の選択!$C$15="","",VLOOKUP(作業員の選択!$C$15,基本データ!$A$11:$AH$60,26,FALSE))</f>
        <v>第1種電気工事士</v>
      </c>
      <c r="W40" s="517"/>
      <c r="X40" s="521" t="s">
        <v>435</v>
      </c>
      <c r="Y40" s="522"/>
    </row>
    <row r="41" spans="1:25" ht="9.9" customHeight="1">
      <c r="A41" s="562"/>
      <c r="B41" s="528"/>
      <c r="C41" s="529"/>
      <c r="D41" s="529"/>
      <c r="E41" s="530"/>
      <c r="F41" s="536"/>
      <c r="G41" s="539"/>
      <c r="H41" s="570"/>
      <c r="I41" s="573"/>
      <c r="J41" s="578"/>
      <c r="K41" s="579"/>
      <c r="L41" s="580"/>
      <c r="M41" s="532"/>
      <c r="N41" s="534"/>
      <c r="O41" s="544"/>
      <c r="P41" s="520"/>
      <c r="Q41" s="518"/>
      <c r="R41" s="519"/>
      <c r="S41" s="519"/>
      <c r="T41" s="519"/>
      <c r="U41" s="520"/>
      <c r="V41" s="518"/>
      <c r="W41" s="520"/>
      <c r="X41" s="523"/>
      <c r="Y41" s="524"/>
    </row>
    <row r="42" spans="1:25" ht="9.9" customHeight="1">
      <c r="A42" s="562"/>
      <c r="B42" s="525" t="str">
        <f>IF(作業員の選択!$C$15="","",VLOOKUP(作業員の選択!$C$15,基本データ!$A$11:$AH$60,1,FALSE))</f>
        <v>白井　五郎</v>
      </c>
      <c r="C42" s="526"/>
      <c r="D42" s="526"/>
      <c r="E42" s="527"/>
      <c r="F42" s="536"/>
      <c r="G42" s="539"/>
      <c r="H42" s="570"/>
      <c r="I42" s="573"/>
      <c r="J42" s="581"/>
      <c r="K42" s="582"/>
      <c r="L42" s="583"/>
      <c r="M42" s="531" t="str">
        <f>IF(作業員の選択!$C$15="","",VLOOKUP(作業員の選択!$C$15,基本データ!$A$11:$AR$60,37,FALSE))</f>
        <v>厚生年金</v>
      </c>
      <c r="N42" s="533" t="s">
        <v>432</v>
      </c>
      <c r="O42" s="544"/>
      <c r="P42" s="520" t="str">
        <f>IF(作業員の選択!$C$15="","",VLOOKUP(作業員の選択!$C$15,基本データ!$A$11:$AH$60,15,FALSE))</f>
        <v>職長訓練</v>
      </c>
      <c r="Q42" s="518" t="str">
        <f>IF(作業員の選択!$C$15="","",VLOOKUP(作業員の選択!$C$15,基本データ!$A$11:$AH$60,21,FALSE))</f>
        <v>玉掛作業者(1t以上)</v>
      </c>
      <c r="R42" s="519"/>
      <c r="S42" s="519"/>
      <c r="T42" s="519"/>
      <c r="U42" s="520"/>
      <c r="V42" s="518" t="str">
        <f>IF(作業員の選択!$C$15="","",VLOOKUP(作業員の選択!$C$15,基本データ!$A$11:$AH$60,27,FALSE))</f>
        <v>1級電気施工管理</v>
      </c>
      <c r="W42" s="520"/>
      <c r="X42" s="523"/>
      <c r="Y42" s="524"/>
    </row>
    <row r="43" spans="1:25" ht="9.9" customHeight="1">
      <c r="A43" s="562"/>
      <c r="B43" s="528"/>
      <c r="C43" s="529"/>
      <c r="D43" s="529"/>
      <c r="E43" s="530"/>
      <c r="F43" s="536"/>
      <c r="G43" s="539"/>
      <c r="H43" s="570"/>
      <c r="I43" s="573"/>
      <c r="J43" s="535"/>
      <c r="K43" s="538">
        <f ca="1">IF(作業員の選択!$C$15="","　",VLOOKUP(作業員の選択!$C$15,基本データ!$A$11:$AR$60,42,FALSE))</f>
        <v>60</v>
      </c>
      <c r="L43" s="541" t="s">
        <v>436</v>
      </c>
      <c r="M43" s="532">
        <v>0</v>
      </c>
      <c r="N43" s="534"/>
      <c r="O43" s="544" t="str">
        <f>IF(作業員の選択!$C$15="","",IF(VLOOKUP(作業員の選択!$C$15,基本データ!$A$11:$AR$60,41,FALSE)="有","",IF(VLOOKUP(作業員の選択!$C$15,基本データ!$A$11:$AR$60,41,FALSE)="無","○","")))</f>
        <v/>
      </c>
      <c r="P43" s="520"/>
      <c r="Q43" s="518"/>
      <c r="R43" s="519"/>
      <c r="S43" s="519"/>
      <c r="T43" s="519"/>
      <c r="U43" s="520"/>
      <c r="V43" s="518"/>
      <c r="W43" s="520"/>
      <c r="X43" s="546" t="s">
        <v>435</v>
      </c>
      <c r="Y43" s="547"/>
    </row>
    <row r="44" spans="1:25" ht="9.9" customHeight="1">
      <c r="A44" s="562"/>
      <c r="B44" s="550" t="str">
        <f>IF(作業員の選択!$C$15="","",VLOOKUP(作業員の選択!$C$15,基本データ!$A$11:$AR$60,44,FALSE))</f>
        <v>555555555</v>
      </c>
      <c r="C44" s="551"/>
      <c r="D44" s="551"/>
      <c r="E44" s="552"/>
      <c r="F44" s="536"/>
      <c r="G44" s="539"/>
      <c r="H44" s="570"/>
      <c r="I44" s="573"/>
      <c r="J44" s="536"/>
      <c r="K44" s="539"/>
      <c r="L44" s="542"/>
      <c r="M44" s="531" t="str">
        <f>IF(作業員の選択!$C$15="","",VLOOKUP(作業員の選択!$C$15,基本データ!$A$11:$AN$50,39,FALSE))</f>
        <v>　　</v>
      </c>
      <c r="N44" s="533" t="str">
        <f>IF(作業員の選択!$C$15="","",IF(M44="適用除外","－",VLOOKUP(作業員の選択!$C$15,基本データ!$A$11:$AR$60,40,FALSE)))</f>
        <v>0005</v>
      </c>
      <c r="O44" s="544"/>
      <c r="P44" s="520" t="str">
        <f>IF(作業員の選択!$C$15="","",VLOOKUP(作業員の選択!$C$15,基本データ!$A$11:$AH$60,16,FALSE))</f>
        <v>低圧電気取扱業務</v>
      </c>
      <c r="Q44" s="518" t="str">
        <f>IF(作業員の選択!$C$15="","",VLOOKUP(作業員の選択!$C$15,基本データ!$A$11:$AH$60,22,FALSE))</f>
        <v>小型移動式クレーン(5t未満)</v>
      </c>
      <c r="R44" s="519"/>
      <c r="S44" s="519"/>
      <c r="T44" s="519"/>
      <c r="U44" s="520"/>
      <c r="V44" s="518" t="str">
        <f>IF(作業員の選択!$C$15="","",VLOOKUP(作業員の選択!$C$15,基本データ!$A$11:$AH$60,28,FALSE))</f>
        <v>有線ﾃﾚﾋﾞｼﾞｮﾝ放送技術者</v>
      </c>
      <c r="W44" s="520"/>
      <c r="X44" s="523"/>
      <c r="Y44" s="524"/>
    </row>
    <row r="45" spans="1:25" ht="9.9" customHeight="1">
      <c r="A45" s="563"/>
      <c r="B45" s="553"/>
      <c r="C45" s="554"/>
      <c r="D45" s="554"/>
      <c r="E45" s="555"/>
      <c r="F45" s="537"/>
      <c r="G45" s="540"/>
      <c r="H45" s="571"/>
      <c r="I45" s="574"/>
      <c r="J45" s="537"/>
      <c r="K45" s="540"/>
      <c r="L45" s="543"/>
      <c r="M45" s="556">
        <f>IF(作業員の選択!$C$15="","",VLOOKUP(作業員の選択!$C$15,基本データ!$A$11:$AN$50,25,FALSE))</f>
        <v>205</v>
      </c>
      <c r="N45" s="557"/>
      <c r="O45" s="545"/>
      <c r="P45" s="558"/>
      <c r="Q45" s="559"/>
      <c r="R45" s="560"/>
      <c r="S45" s="560"/>
      <c r="T45" s="560"/>
      <c r="U45" s="558"/>
      <c r="V45" s="559"/>
      <c r="W45" s="558"/>
      <c r="X45" s="548"/>
      <c r="Y45" s="549"/>
    </row>
    <row r="46" spans="1:25" ht="9.9" customHeight="1">
      <c r="A46" s="561">
        <v>6</v>
      </c>
      <c r="B46" s="564" t="str">
        <f>IF(作業員の選択!$C$16="","",VLOOKUP(作業員の選択!$C$16,基本データ!$A$11:$AH$60,2,FALSE))</f>
        <v>しらい　ろくろう</v>
      </c>
      <c r="C46" s="565"/>
      <c r="D46" s="565"/>
      <c r="E46" s="566"/>
      <c r="F46" s="567" t="str">
        <f>IF(作業員の選択!$C$16="","",VLOOKUP(作業員の選択!$C$16,基本データ!$A$11:$AH$60,3,FALSE))</f>
        <v>電工</v>
      </c>
      <c r="G46" s="568"/>
      <c r="H46" s="569"/>
      <c r="I46" s="572"/>
      <c r="J46" s="575">
        <f>IF(作業員の選択!$C$16="","　　年　月　日",VLOOKUP(作業員の選択!$C$16,基本データ!$A$11:$AH$60,4,FALSE))</f>
        <v>23847</v>
      </c>
      <c r="K46" s="576"/>
      <c r="L46" s="577"/>
      <c r="M46" s="584" t="str">
        <f>IF(作業員の選択!$C$16="","",VLOOKUP(作業員の選択!$C$16,基本データ!$A$11:$AR$60,35,FALSE))</f>
        <v>健康保険組合</v>
      </c>
      <c r="N46" s="585" t="s">
        <v>432</v>
      </c>
      <c r="O46" s="586" t="str">
        <f>IF(作業員の選択!$C$16="","",IF(VLOOKUP(作業員の選択!$C$16,基本データ!$A$11:$AR$60,41,FALSE)="有","○",IF(VLOOKUP(作業員の選択!$C$16,基本データ!$A$11:$AR$60,41,FALSE)="","","")))</f>
        <v>○</v>
      </c>
      <c r="P46" s="517" t="str">
        <f>IF(作業員の選択!$C$16="","",VLOOKUP(作業員の選択!$C$16,基本データ!$A$11:$AH$60,14,FALSE))</f>
        <v>職長訓練</v>
      </c>
      <c r="Q46" s="515" t="str">
        <f>IF(作業員の選択!$C$16="","",VLOOKUP(作業員の選択!$C$16,基本データ!$A$11:$AH$60,20,FALSE))</f>
        <v>小型移動式クレーン(5t未満)</v>
      </c>
      <c r="R46" s="516"/>
      <c r="S46" s="516"/>
      <c r="T46" s="516"/>
      <c r="U46" s="517"/>
      <c r="V46" s="515" t="str">
        <f>IF(作業員の選択!$C$16="","",VLOOKUP(作業員の選択!$C$16,基本データ!$A$11:$AH$60,26,FALSE))</f>
        <v>第1種電気工事士</v>
      </c>
      <c r="W46" s="517"/>
      <c r="X46" s="521" t="s">
        <v>435</v>
      </c>
      <c r="Y46" s="522"/>
    </row>
    <row r="47" spans="1:25" ht="9.9" customHeight="1">
      <c r="A47" s="562"/>
      <c r="B47" s="528"/>
      <c r="C47" s="529"/>
      <c r="D47" s="529"/>
      <c r="E47" s="530"/>
      <c r="F47" s="536"/>
      <c r="G47" s="539"/>
      <c r="H47" s="570"/>
      <c r="I47" s="573"/>
      <c r="J47" s="578"/>
      <c r="K47" s="579"/>
      <c r="L47" s="580"/>
      <c r="M47" s="532"/>
      <c r="N47" s="534"/>
      <c r="O47" s="544"/>
      <c r="P47" s="520"/>
      <c r="Q47" s="518"/>
      <c r="R47" s="519"/>
      <c r="S47" s="519"/>
      <c r="T47" s="519"/>
      <c r="U47" s="520"/>
      <c r="V47" s="518"/>
      <c r="W47" s="520"/>
      <c r="X47" s="523"/>
      <c r="Y47" s="524"/>
    </row>
    <row r="48" spans="1:25" ht="9.9" customHeight="1">
      <c r="A48" s="562"/>
      <c r="B48" s="525" t="str">
        <f>IF(作業員の選択!$C$16="","",VLOOKUP(作業員の選択!$C$16,基本データ!$A$11:$AH$60,1,FALSE))</f>
        <v>白井　六郎</v>
      </c>
      <c r="C48" s="526"/>
      <c r="D48" s="526"/>
      <c r="E48" s="527"/>
      <c r="F48" s="536"/>
      <c r="G48" s="539"/>
      <c r="H48" s="570"/>
      <c r="I48" s="573"/>
      <c r="J48" s="581"/>
      <c r="K48" s="582"/>
      <c r="L48" s="583"/>
      <c r="M48" s="531" t="str">
        <f>IF(作業員の選択!$C$16="","",VLOOKUP(作業員の選択!$C$16,基本データ!$A$11:$AR$60,37,FALSE))</f>
        <v>厚生年金</v>
      </c>
      <c r="N48" s="533" t="s">
        <v>432</v>
      </c>
      <c r="O48" s="544"/>
      <c r="P48" s="520" t="str">
        <f>IF(作業員の選択!$C$16="","",VLOOKUP(作業員の選択!$C$16,基本データ!$A$11:$AH$60,15,FALSE))</f>
        <v>低圧電気取扱業務</v>
      </c>
      <c r="Q48" s="518" t="str">
        <f>IF(作業員の選択!$C$16="","",VLOOKUP(作業員の選択!$C$16,基本データ!$A$11:$AH$60,21,FALSE))</f>
        <v>玉掛作業者(1t以上)</v>
      </c>
      <c r="R48" s="519"/>
      <c r="S48" s="519"/>
      <c r="T48" s="519"/>
      <c r="U48" s="520"/>
      <c r="V48" s="518" t="str">
        <f>IF(作業員の選択!$C$16="","",VLOOKUP(作業員の選択!$C$16,基本データ!$A$11:$AH$60,27,FALSE))</f>
        <v>2級電気施工管理</v>
      </c>
      <c r="W48" s="520"/>
      <c r="X48" s="523"/>
      <c r="Y48" s="524"/>
    </row>
    <row r="49" spans="1:26" ht="9.9" customHeight="1">
      <c r="A49" s="562"/>
      <c r="B49" s="528"/>
      <c r="C49" s="529"/>
      <c r="D49" s="529"/>
      <c r="E49" s="530"/>
      <c r="F49" s="536"/>
      <c r="G49" s="539"/>
      <c r="H49" s="570"/>
      <c r="I49" s="573"/>
      <c r="J49" s="535"/>
      <c r="K49" s="538">
        <f ca="1">IF(作業員の選択!$C$16="","　",VLOOKUP(作業員の選択!$C$16,基本データ!$A$11:$AR$60,42,FALSE))</f>
        <v>58</v>
      </c>
      <c r="L49" s="541" t="s">
        <v>436</v>
      </c>
      <c r="M49" s="532">
        <v>0</v>
      </c>
      <c r="N49" s="534"/>
      <c r="O49" s="544" t="str">
        <f>IF(作業員の選択!$C$16="","",IF(VLOOKUP(作業員の選択!$C$16,基本データ!$A$11:$AR$60,41,FALSE)="有","",IF(VLOOKUP(作業員の選択!$C$16,基本データ!$A$11:$AR$60,41,FALSE)="無","○","")))</f>
        <v/>
      </c>
      <c r="P49" s="520"/>
      <c r="Q49" s="518"/>
      <c r="R49" s="519"/>
      <c r="S49" s="519"/>
      <c r="T49" s="519"/>
      <c r="U49" s="520"/>
      <c r="V49" s="518"/>
      <c r="W49" s="520"/>
      <c r="X49" s="546" t="s">
        <v>435</v>
      </c>
      <c r="Y49" s="547"/>
    </row>
    <row r="50" spans="1:26" ht="9.9" customHeight="1">
      <c r="A50" s="562"/>
      <c r="B50" s="550" t="str">
        <f>IF(作業員の選択!$C$16="","",VLOOKUP(作業員の選択!$C$16,基本データ!$A$11:$AR$60,44,FALSE))</f>
        <v>666666666</v>
      </c>
      <c r="C50" s="551"/>
      <c r="D50" s="551"/>
      <c r="E50" s="552"/>
      <c r="F50" s="536"/>
      <c r="G50" s="539"/>
      <c r="H50" s="570"/>
      <c r="I50" s="573"/>
      <c r="J50" s="536"/>
      <c r="K50" s="539"/>
      <c r="L50" s="542"/>
      <c r="M50" s="531" t="str">
        <f>IF(作業員の選択!$C$16="","",VLOOKUP(作業員の選択!$C$16,基本データ!$A$11:$AN$50,39,FALSE))</f>
        <v>　　</v>
      </c>
      <c r="N50" s="533" t="str">
        <f>IF(作業員の選択!$C$16="","",IF(M50="適用除外","－",VLOOKUP(作業員の選択!$C$16,基本データ!$A$11:$AR$60,40,FALSE)))</f>
        <v>0006</v>
      </c>
      <c r="O50" s="544"/>
      <c r="P50" s="520" t="str">
        <f>IF(作業員の選択!$C$16="","",VLOOKUP(作業員の選択!$C$16,基本データ!$A$11:$AH$60,16,FALSE))</f>
        <v>研削といし</v>
      </c>
      <c r="Q50" s="518" t="str">
        <f>IF(作業員の選択!$C$16="","",VLOOKUP(作業員の選択!$C$16,基本データ!$A$11:$AH$60,22,FALSE))</f>
        <v>高所作業車(10m以上)</v>
      </c>
      <c r="R50" s="519"/>
      <c r="S50" s="519"/>
      <c r="T50" s="519"/>
      <c r="U50" s="520"/>
      <c r="V50" s="518" t="str">
        <f>IF(作業員の選択!$C$16="","",VLOOKUP(作業員の選択!$C$16,基本データ!$A$11:$AH$60,28,FALSE))</f>
        <v>消防設備士甲種４級</v>
      </c>
      <c r="W50" s="520"/>
      <c r="X50" s="523"/>
      <c r="Y50" s="524"/>
    </row>
    <row r="51" spans="1:26" ht="9.9" customHeight="1">
      <c r="A51" s="563"/>
      <c r="B51" s="553"/>
      <c r="C51" s="554"/>
      <c r="D51" s="554"/>
      <c r="E51" s="555"/>
      <c r="F51" s="537"/>
      <c r="G51" s="540"/>
      <c r="H51" s="571"/>
      <c r="I51" s="574"/>
      <c r="J51" s="537"/>
      <c r="K51" s="540"/>
      <c r="L51" s="543"/>
      <c r="M51" s="556">
        <f>IF(作業員の選択!$C$16="","",VLOOKUP(作業員の選択!$C$16,基本データ!$A$11:$AN$50,25,FALSE))</f>
        <v>206</v>
      </c>
      <c r="N51" s="557"/>
      <c r="O51" s="545"/>
      <c r="P51" s="558"/>
      <c r="Q51" s="559"/>
      <c r="R51" s="560"/>
      <c r="S51" s="560"/>
      <c r="T51" s="560"/>
      <c r="U51" s="558"/>
      <c r="V51" s="559"/>
      <c r="W51" s="558"/>
      <c r="X51" s="548"/>
      <c r="Y51" s="549"/>
    </row>
    <row r="52" spans="1:26" ht="9.9" customHeight="1">
      <c r="A52" s="561">
        <v>7</v>
      </c>
      <c r="B52" s="564" t="str">
        <f>IF(作業員の選択!$C$17="","",VLOOKUP(作業員の選択!$C$17,基本データ!$A$11:$AH$60,2,FALSE))</f>
        <v>しらい　ななろう</v>
      </c>
      <c r="C52" s="565"/>
      <c r="D52" s="565"/>
      <c r="E52" s="566"/>
      <c r="F52" s="567" t="str">
        <f>IF(作業員の選択!$C$17="","",VLOOKUP(作業員の選択!$C$17,基本データ!$A$11:$AH$60,3,FALSE))</f>
        <v>電工</v>
      </c>
      <c r="G52" s="568"/>
      <c r="H52" s="569"/>
      <c r="I52" s="572"/>
      <c r="J52" s="575">
        <f>IF(作業員の選択!$C$17="","　　年　月　日",VLOOKUP(作業員の選択!$C$17,基本データ!$A$11:$AH$60,4,FALSE))</f>
        <v>20822</v>
      </c>
      <c r="K52" s="576"/>
      <c r="L52" s="577"/>
      <c r="M52" s="584" t="str">
        <f>IF(作業員の選択!$C$17="","",VLOOKUP(作業員の選択!$C$17,基本データ!$A$11:$AR$60,35,FALSE))</f>
        <v>健康保険組合</v>
      </c>
      <c r="N52" s="585" t="s">
        <v>432</v>
      </c>
      <c r="O52" s="586" t="str">
        <f>IF(作業員の選択!$C$17="","",IF(VLOOKUP(作業員の選択!$C$17,基本データ!$A$11:$AR$60,41,FALSE)="有","○",IF(VLOOKUP(作業員の選択!$C$17,基本データ!$A$11:$AR$60,41,FALSE)="","","")))</f>
        <v>○</v>
      </c>
      <c r="P52" s="517" t="str">
        <f>IF(作業員の選択!$C$17="","",VLOOKUP(作業員の選択!$C$17,基本データ!$A$11:$AH$60,14,FALSE))</f>
        <v>小型車両系建設機械</v>
      </c>
      <c r="Q52" s="515" t="str">
        <f>IF(作業員の選択!$C$17="","",VLOOKUP(作業員の選択!$C$17,基本データ!$A$11:$AH$60,20,FALSE))</f>
        <v>高所作業車(10m以上)</v>
      </c>
      <c r="R52" s="516"/>
      <c r="S52" s="516"/>
      <c r="T52" s="516"/>
      <c r="U52" s="517"/>
      <c r="V52" s="515" t="str">
        <f>IF(作業員の選択!$C$17="","",VLOOKUP(作業員の選択!$C$17,基本データ!$A$11:$AH$60,26,FALSE))</f>
        <v>第1種電気工事士</v>
      </c>
      <c r="W52" s="517"/>
      <c r="X52" s="521" t="s">
        <v>435</v>
      </c>
      <c r="Y52" s="522"/>
    </row>
    <row r="53" spans="1:26" ht="9.9" customHeight="1">
      <c r="A53" s="562"/>
      <c r="B53" s="528"/>
      <c r="C53" s="529"/>
      <c r="D53" s="529"/>
      <c r="E53" s="530"/>
      <c r="F53" s="536"/>
      <c r="G53" s="539"/>
      <c r="H53" s="570"/>
      <c r="I53" s="573"/>
      <c r="J53" s="578"/>
      <c r="K53" s="579"/>
      <c r="L53" s="580"/>
      <c r="M53" s="532"/>
      <c r="N53" s="534"/>
      <c r="O53" s="544"/>
      <c r="P53" s="520"/>
      <c r="Q53" s="518"/>
      <c r="R53" s="519"/>
      <c r="S53" s="519"/>
      <c r="T53" s="519"/>
      <c r="U53" s="520"/>
      <c r="V53" s="518"/>
      <c r="W53" s="520"/>
      <c r="X53" s="523"/>
      <c r="Y53" s="524"/>
    </row>
    <row r="54" spans="1:26" ht="9.9" customHeight="1">
      <c r="A54" s="562"/>
      <c r="B54" s="525" t="str">
        <f>IF(作業員の選択!$C$17="","",VLOOKUP(作業員の選択!$C$17,基本データ!$A$11:$AH$60,1,FALSE))</f>
        <v>白井　七郎</v>
      </c>
      <c r="C54" s="526"/>
      <c r="D54" s="526"/>
      <c r="E54" s="527"/>
      <c r="F54" s="536"/>
      <c r="G54" s="539"/>
      <c r="H54" s="570"/>
      <c r="I54" s="573"/>
      <c r="J54" s="581"/>
      <c r="K54" s="582"/>
      <c r="L54" s="583"/>
      <c r="M54" s="531" t="str">
        <f>IF(作業員の選択!$C$17="","",VLOOKUP(作業員の選択!$C$17,基本データ!$A$11:$AR$60,37,FALSE))</f>
        <v>厚生年金</v>
      </c>
      <c r="N54" s="533" t="s">
        <v>432</v>
      </c>
      <c r="O54" s="544"/>
      <c r="P54" s="520" t="str">
        <f>IF(作業員の選択!$C$17="","",VLOOKUP(作業員の選択!$C$17,基本データ!$A$11:$AH$60,15,FALSE))</f>
        <v>低圧電気取扱業務</v>
      </c>
      <c r="Q54" s="518" t="str">
        <f>IF(作業員の選択!$C$17="","",VLOOKUP(作業員の選択!$C$17,基本データ!$A$11:$AH$60,21,FALSE))</f>
        <v>玉掛作業者(1t以上)</v>
      </c>
      <c r="R54" s="519"/>
      <c r="S54" s="519"/>
      <c r="T54" s="519"/>
      <c r="U54" s="520"/>
      <c r="V54" s="518" t="str">
        <f>IF(作業員の選択!$C$17="","",VLOOKUP(作業員の選択!$C$17,基本データ!$A$11:$AH$60,27,FALSE))</f>
        <v>1級電気施工管理</v>
      </c>
      <c r="W54" s="520"/>
      <c r="X54" s="523"/>
      <c r="Y54" s="524"/>
    </row>
    <row r="55" spans="1:26" ht="9.9" customHeight="1">
      <c r="A55" s="562"/>
      <c r="B55" s="528"/>
      <c r="C55" s="529"/>
      <c r="D55" s="529"/>
      <c r="E55" s="530"/>
      <c r="F55" s="536"/>
      <c r="G55" s="539"/>
      <c r="H55" s="570"/>
      <c r="I55" s="573"/>
      <c r="J55" s="535"/>
      <c r="K55" s="538">
        <f ca="1">IF(作業員の選択!$C$17="","　",VLOOKUP(作業員の選択!$C$17,基本データ!$A$11:$AR$60,42,FALSE))</f>
        <v>66</v>
      </c>
      <c r="L55" s="541" t="s">
        <v>436</v>
      </c>
      <c r="M55" s="532">
        <v>0</v>
      </c>
      <c r="N55" s="534"/>
      <c r="O55" s="544" t="str">
        <f>IF(作業員の選択!$C$17="","",IF(VLOOKUP(作業員の選択!$C$17,基本データ!$A$11:$AR$60,41,FALSE)="有","",IF(VLOOKUP(作業員の選択!$C$17,基本データ!$A$11:$AR$60,41,FALSE)="無","○","")))</f>
        <v/>
      </c>
      <c r="P55" s="520"/>
      <c r="Q55" s="518"/>
      <c r="R55" s="519"/>
      <c r="S55" s="519"/>
      <c r="T55" s="519"/>
      <c r="U55" s="520"/>
      <c r="V55" s="518"/>
      <c r="W55" s="520"/>
      <c r="X55" s="546" t="s">
        <v>435</v>
      </c>
      <c r="Y55" s="547"/>
    </row>
    <row r="56" spans="1:26" ht="9.9" customHeight="1">
      <c r="A56" s="562"/>
      <c r="B56" s="550" t="str">
        <f>IF(作業員の選択!$C$17="","",VLOOKUP(作業員の選択!$C$17,基本データ!$A$11:$AR$60,44,FALSE))</f>
        <v>7777777777</v>
      </c>
      <c r="C56" s="551"/>
      <c r="D56" s="551"/>
      <c r="E56" s="552"/>
      <c r="F56" s="536"/>
      <c r="G56" s="539"/>
      <c r="H56" s="570"/>
      <c r="I56" s="573"/>
      <c r="J56" s="536"/>
      <c r="K56" s="539"/>
      <c r="L56" s="542"/>
      <c r="M56" s="531" t="str">
        <f>IF(作業員の選択!$C$17="","",VLOOKUP(作業員の選択!$C$17,基本データ!$A$11:$AN$50,39,FALSE))</f>
        <v>　　</v>
      </c>
      <c r="N56" s="533" t="str">
        <f>IF(作業員の選択!$C$17="","",IF(M56="適用除外","－",VLOOKUP(作業員の選択!$C$17,基本データ!$A$11:$AR$60,40,FALSE)))</f>
        <v>0007</v>
      </c>
      <c r="O56" s="544"/>
      <c r="P56" s="520" t="str">
        <f>IF(作業員の選択!$C$17="","",VLOOKUP(作業員の選択!$C$17,基本データ!$A$11:$AH$60,16,FALSE))</f>
        <v>研削といし</v>
      </c>
      <c r="Q56" s="518" t="str">
        <f>IF(作業員の選択!$C$17="","",VLOOKUP(作業員の選択!$C$17,基本データ!$A$11:$AH$60,22,FALSE))</f>
        <v>小型移動式クレーン(5t未満)</v>
      </c>
      <c r="R56" s="519"/>
      <c r="S56" s="519"/>
      <c r="T56" s="519"/>
      <c r="U56" s="520"/>
      <c r="V56" s="518" t="str">
        <f>IF(作業員の選択!$C$17="","",VLOOKUP(作業員の選択!$C$17,基本データ!$A$11:$AH$60,28,FALSE))</f>
        <v>有線ﾃﾚﾋﾞｼﾞｮﾝ放送技術者</v>
      </c>
      <c r="W56" s="520"/>
      <c r="X56" s="523"/>
      <c r="Y56" s="524"/>
    </row>
    <row r="57" spans="1:26" ht="9.9" customHeight="1">
      <c r="A57" s="563"/>
      <c r="B57" s="553"/>
      <c r="C57" s="554"/>
      <c r="D57" s="554"/>
      <c r="E57" s="555"/>
      <c r="F57" s="537"/>
      <c r="G57" s="540"/>
      <c r="H57" s="571"/>
      <c r="I57" s="574"/>
      <c r="J57" s="537"/>
      <c r="K57" s="540"/>
      <c r="L57" s="543"/>
      <c r="M57" s="556">
        <f>IF(作業員の選択!$C$17="","",VLOOKUP(作業員の選択!$C$17,基本データ!$A$11:$AN$50,25,FALSE))</f>
        <v>207</v>
      </c>
      <c r="N57" s="557"/>
      <c r="O57" s="545"/>
      <c r="P57" s="558"/>
      <c r="Q57" s="559"/>
      <c r="R57" s="560"/>
      <c r="S57" s="560"/>
      <c r="T57" s="560"/>
      <c r="U57" s="558"/>
      <c r="V57" s="559"/>
      <c r="W57" s="558"/>
      <c r="X57" s="548"/>
      <c r="Y57" s="549"/>
    </row>
    <row r="58" spans="1:26" ht="9.9" customHeight="1">
      <c r="A58" s="561">
        <v>8</v>
      </c>
      <c r="B58" s="564" t="str">
        <f>IF(作業員の選択!$C$18="","",VLOOKUP(作業員の選択!$C$18,基本データ!$A$11:$AH$60,2,FALSE))</f>
        <v>しらい　はちろう</v>
      </c>
      <c r="C58" s="565"/>
      <c r="D58" s="565"/>
      <c r="E58" s="566"/>
      <c r="F58" s="567" t="str">
        <f>IF(作業員の選択!$C$18="","",VLOOKUP(作業員の選択!$C$18,基本データ!$A$11:$AH$60,3,FALSE))</f>
        <v>電工</v>
      </c>
      <c r="G58" s="568"/>
      <c r="H58" s="569"/>
      <c r="I58" s="572"/>
      <c r="J58" s="575">
        <f>IF(作業員の選択!$C$18="","　　年　月　日",VLOOKUP(作業員の選択!$C$18,基本データ!$A$11:$AH$60,4,FALSE))</f>
        <v>22374</v>
      </c>
      <c r="K58" s="576"/>
      <c r="L58" s="577"/>
      <c r="M58" s="584" t="str">
        <f>IF(作業員の選択!$C$18="","",VLOOKUP(作業員の選択!$C$18,基本データ!$A$11:$AR$60,35,FALSE))</f>
        <v>健康保険組合</v>
      </c>
      <c r="N58" s="585" t="s">
        <v>432</v>
      </c>
      <c r="O58" s="586" t="str">
        <f>IF(作業員の選択!$C$18="","",IF(VLOOKUP(作業員の選択!$C$18,基本データ!$A$11:$AR$60,41,FALSE)="有","○",IF(VLOOKUP(作業員の選択!$C$18,基本データ!$A$11:$AR$60,41,FALSE)="","","")))</f>
        <v>○</v>
      </c>
      <c r="P58" s="517" t="str">
        <f>IF(作業員の選択!$C$18="","",VLOOKUP(作業員の選択!$C$18,基本データ!$A$11:$AH$60,14,FALSE))</f>
        <v>低圧電気取扱業務</v>
      </c>
      <c r="Q58" s="515" t="str">
        <f>IF(作業員の選択!$C$20="","",VLOOKUP(作業員の選択!$C$20,基本データ!$A$11:$AH$60,20,FALSE))</f>
        <v>小型移動式クレーン(5t未満)</v>
      </c>
      <c r="R58" s="516"/>
      <c r="S58" s="516"/>
      <c r="T58" s="516"/>
      <c r="U58" s="517"/>
      <c r="V58" s="515" t="str">
        <f>IF(作業員の選択!$C$18="","",VLOOKUP(作業員の選択!$C$18,基本データ!$A$11:$AH$60,26,FALSE))</f>
        <v>第2種電気工事士</v>
      </c>
      <c r="W58" s="517"/>
      <c r="X58" s="521" t="s">
        <v>435</v>
      </c>
      <c r="Y58" s="522"/>
    </row>
    <row r="59" spans="1:26" ht="9.9" customHeight="1">
      <c r="A59" s="562"/>
      <c r="B59" s="528"/>
      <c r="C59" s="529"/>
      <c r="D59" s="529"/>
      <c r="E59" s="530"/>
      <c r="F59" s="536"/>
      <c r="G59" s="539"/>
      <c r="H59" s="570"/>
      <c r="I59" s="573"/>
      <c r="J59" s="578"/>
      <c r="K59" s="579"/>
      <c r="L59" s="580"/>
      <c r="M59" s="532"/>
      <c r="N59" s="534"/>
      <c r="O59" s="544"/>
      <c r="P59" s="520"/>
      <c r="Q59" s="518"/>
      <c r="R59" s="519"/>
      <c r="S59" s="519"/>
      <c r="T59" s="519"/>
      <c r="U59" s="520"/>
      <c r="V59" s="518"/>
      <c r="W59" s="520"/>
      <c r="X59" s="523"/>
      <c r="Y59" s="524"/>
    </row>
    <row r="60" spans="1:26" ht="9.9" customHeight="1">
      <c r="A60" s="562"/>
      <c r="B60" s="525" t="str">
        <f>IF(作業員の選択!$C$18="","",VLOOKUP(作業員の選択!$C$18,基本データ!$A$11:$AH$60,1,FALSE))</f>
        <v>白井　八郎</v>
      </c>
      <c r="C60" s="526"/>
      <c r="D60" s="526"/>
      <c r="E60" s="527"/>
      <c r="F60" s="536"/>
      <c r="G60" s="539"/>
      <c r="H60" s="570"/>
      <c r="I60" s="573"/>
      <c r="J60" s="581"/>
      <c r="K60" s="582"/>
      <c r="L60" s="583"/>
      <c r="M60" s="531" t="str">
        <f>IF(作業員の選択!$C$18="","",VLOOKUP(作業員の選択!$C$18,基本データ!$A$11:$AR$60,37,FALSE))</f>
        <v>厚生年金</v>
      </c>
      <c r="N60" s="533" t="s">
        <v>432</v>
      </c>
      <c r="O60" s="544"/>
      <c r="P60" s="520" t="str">
        <f>IF(作業員の選択!$C$18="","",VLOOKUP(作業員の選択!$C$18,基本データ!$A$11:$AH$60,15,FALSE))</f>
        <v>職長訓練</v>
      </c>
      <c r="Q60" s="518" t="str">
        <f>IF(作業員の選択!$C$18="","",VLOOKUP(作業員の選択!$C$18,基本データ!$A$11:$AH$60,21,FALSE))</f>
        <v>玉掛作業者(1t以上)</v>
      </c>
      <c r="R60" s="519"/>
      <c r="S60" s="519"/>
      <c r="T60" s="519"/>
      <c r="U60" s="520"/>
      <c r="V60" s="518" t="str">
        <f>IF(作業員の選択!$C$18="","",VLOOKUP(作業員の選択!$C$18,基本データ!$A$11:$AH$60,27,FALSE))</f>
        <v>2級電気施工管理</v>
      </c>
      <c r="W60" s="520"/>
      <c r="X60" s="523"/>
      <c r="Y60" s="524"/>
    </row>
    <row r="61" spans="1:26" ht="9.9" customHeight="1">
      <c r="A61" s="562"/>
      <c r="B61" s="528"/>
      <c r="C61" s="529"/>
      <c r="D61" s="529"/>
      <c r="E61" s="530"/>
      <c r="F61" s="536"/>
      <c r="G61" s="539"/>
      <c r="H61" s="570"/>
      <c r="I61" s="573"/>
      <c r="J61" s="535"/>
      <c r="K61" s="538">
        <f ca="1">IF(作業員の選択!$C$18="","　",VLOOKUP(作業員の選択!$C$18,基本データ!$A$11:$AR$60,42,FALSE))</f>
        <v>62</v>
      </c>
      <c r="L61" s="541" t="s">
        <v>436</v>
      </c>
      <c r="M61" s="532">
        <v>0</v>
      </c>
      <c r="N61" s="534"/>
      <c r="O61" s="544" t="str">
        <f>IF(作業員の選択!$C$18="","",IF(VLOOKUP(作業員の選択!$C$18,基本データ!$A$11:$AR$60,41,FALSE)="有","",IF(VLOOKUP(作業員の選択!$C$18,基本データ!$A$11:$AR$60,41,FALSE)="無","○","")))</f>
        <v/>
      </c>
      <c r="P61" s="520"/>
      <c r="Q61" s="518"/>
      <c r="R61" s="519"/>
      <c r="S61" s="519"/>
      <c r="T61" s="519"/>
      <c r="U61" s="520"/>
      <c r="V61" s="518"/>
      <c r="W61" s="520"/>
      <c r="X61" s="546" t="s">
        <v>435</v>
      </c>
      <c r="Y61" s="547"/>
    </row>
    <row r="62" spans="1:26" ht="9.9" customHeight="1">
      <c r="A62" s="562"/>
      <c r="B62" s="550" t="str">
        <f>IF(作業員の選択!$C$18="","",VLOOKUP(作業員の選択!$C$18,基本データ!$A$11:$AR$60,44,FALSE))</f>
        <v>8888888888</v>
      </c>
      <c r="C62" s="551"/>
      <c r="D62" s="551"/>
      <c r="E62" s="552"/>
      <c r="F62" s="536"/>
      <c r="G62" s="539"/>
      <c r="H62" s="570"/>
      <c r="I62" s="573"/>
      <c r="J62" s="536"/>
      <c r="K62" s="539"/>
      <c r="L62" s="542"/>
      <c r="M62" s="531" t="str">
        <f>IF(作業員の選択!$C$18="","",VLOOKUP(作業員の選択!$C$18,基本データ!$A$11:$AN$50,39,FALSE))</f>
        <v>　　</v>
      </c>
      <c r="N62" s="533" t="str">
        <f>IF(作業員の選択!$C$18="","",IF(M62="適用除外","－",VLOOKUP(作業員の選択!$C$18,基本データ!$A$11:$AR$60,40,FALSE)))</f>
        <v>0008</v>
      </c>
      <c r="O62" s="544"/>
      <c r="P62" s="520" t="str">
        <f>IF(作業員の選択!$C$18="","",VLOOKUP(作業員の選択!$C$18,基本データ!$A$11:$AH$60,16,FALSE))</f>
        <v>研削といし</v>
      </c>
      <c r="Q62" s="518" t="str">
        <f>IF(作業員の選択!$C$18="","",VLOOKUP(作業員の選択!$C$18,基本データ!$A$11:$AH$60,22,FALSE))</f>
        <v>高所作業車(10m以上)</v>
      </c>
      <c r="R62" s="519"/>
      <c r="S62" s="519"/>
      <c r="T62" s="519"/>
      <c r="U62" s="520"/>
      <c r="V62" s="518" t="str">
        <f>IF(作業員の選択!$C$18="","",VLOOKUP(作業員の選択!$C$18,基本データ!$A$11:$AH$60,28,FALSE))</f>
        <v>消防設備士甲種４級</v>
      </c>
      <c r="W62" s="520"/>
      <c r="X62" s="523"/>
      <c r="Y62" s="524"/>
    </row>
    <row r="63" spans="1:26" ht="9.9" customHeight="1">
      <c r="A63" s="563"/>
      <c r="B63" s="553"/>
      <c r="C63" s="554"/>
      <c r="D63" s="554"/>
      <c r="E63" s="555"/>
      <c r="F63" s="537"/>
      <c r="G63" s="540"/>
      <c r="H63" s="571"/>
      <c r="I63" s="574"/>
      <c r="J63" s="537"/>
      <c r="K63" s="540"/>
      <c r="L63" s="543"/>
      <c r="M63" s="556">
        <f>IF(作業員の選択!$C$18="","",VLOOKUP(作業員の選択!$C$18,基本データ!$A$11:$AN$50,25,FALSE))</f>
        <v>208</v>
      </c>
      <c r="N63" s="557"/>
      <c r="O63" s="545"/>
      <c r="P63" s="558"/>
      <c r="Q63" s="559"/>
      <c r="R63" s="560"/>
      <c r="S63" s="560"/>
      <c r="T63" s="560"/>
      <c r="U63" s="558"/>
      <c r="V63" s="559"/>
      <c r="W63" s="558"/>
      <c r="X63" s="548"/>
      <c r="Y63" s="549"/>
    </row>
    <row r="64" spans="1:26" s="174" customFormat="1" ht="13.5" customHeight="1">
      <c r="A64" s="183" t="s">
        <v>437</v>
      </c>
      <c r="B64" s="183"/>
      <c r="C64" s="183"/>
      <c r="D64" s="183"/>
      <c r="H64" s="183"/>
      <c r="I64" s="183"/>
      <c r="J64" s="183"/>
      <c r="K64" s="183"/>
      <c r="L64" s="183"/>
      <c r="M64" s="188"/>
      <c r="N64" s="188"/>
      <c r="O64" s="188"/>
      <c r="P64" s="188"/>
      <c r="Q64" s="183" t="s">
        <v>438</v>
      </c>
      <c r="R64" s="189"/>
      <c r="S64" s="189"/>
      <c r="T64" s="189"/>
      <c r="U64" s="189"/>
      <c r="V64" s="189"/>
      <c r="W64" s="189"/>
      <c r="X64" s="189"/>
      <c r="Y64" s="189"/>
      <c r="Z64" s="189"/>
    </row>
    <row r="65" spans="1:26" s="174" customFormat="1" ht="13.5" customHeight="1">
      <c r="A65" s="183"/>
      <c r="B65" s="183"/>
      <c r="C65" s="183"/>
      <c r="D65" s="183"/>
      <c r="H65" s="183"/>
      <c r="I65" s="183"/>
      <c r="J65" s="183"/>
      <c r="K65" s="183"/>
      <c r="L65" s="183"/>
      <c r="M65" s="188"/>
      <c r="N65" s="188"/>
      <c r="O65" s="188"/>
      <c r="P65" s="188"/>
      <c r="Q65" s="183" t="s">
        <v>439</v>
      </c>
      <c r="R65" s="189"/>
      <c r="S65" s="189"/>
      <c r="T65" s="189"/>
      <c r="U65" s="189"/>
      <c r="V65" s="189"/>
      <c r="W65" s="189"/>
      <c r="X65" s="189"/>
      <c r="Y65" s="189"/>
      <c r="Z65" s="189"/>
    </row>
    <row r="66" spans="1:26" s="174" customFormat="1" ht="3" customHeight="1">
      <c r="A66" s="183"/>
      <c r="B66" s="183"/>
      <c r="C66" s="183"/>
      <c r="D66" s="183"/>
      <c r="H66" s="183"/>
      <c r="I66" s="183"/>
      <c r="J66" s="183"/>
      <c r="K66" s="183"/>
      <c r="L66" s="183"/>
      <c r="N66" s="183"/>
      <c r="O66" s="183"/>
      <c r="P66" s="183"/>
      <c r="Q66" s="183"/>
      <c r="R66" s="183"/>
      <c r="S66" s="183"/>
      <c r="T66" s="183"/>
      <c r="U66" s="183"/>
      <c r="V66" s="183"/>
      <c r="W66" s="183"/>
      <c r="X66" s="183"/>
      <c r="Y66" s="183"/>
    </row>
    <row r="67" spans="1:26" s="174" customFormat="1" ht="13.5" customHeight="1">
      <c r="A67" s="190"/>
      <c r="B67" s="190" t="s">
        <v>440</v>
      </c>
      <c r="C67" s="190"/>
      <c r="D67" s="190"/>
      <c r="E67" s="190" t="s">
        <v>441</v>
      </c>
      <c r="F67" s="190"/>
      <c r="G67" s="190"/>
      <c r="H67" s="190"/>
      <c r="I67" s="190"/>
      <c r="J67" s="190"/>
      <c r="K67" s="190" t="s">
        <v>442</v>
      </c>
      <c r="L67" s="190"/>
      <c r="M67" s="512" t="s">
        <v>443</v>
      </c>
      <c r="N67" s="512"/>
      <c r="O67" s="191"/>
      <c r="P67" s="183"/>
      <c r="Q67" s="511" t="s">
        <v>444</v>
      </c>
      <c r="R67" s="511"/>
      <c r="S67" s="511"/>
      <c r="T67" s="511"/>
      <c r="U67" s="511"/>
      <c r="V67" s="511"/>
      <c r="W67" s="511"/>
      <c r="X67" s="511"/>
      <c r="Y67" s="511"/>
      <c r="Z67" s="511"/>
    </row>
    <row r="68" spans="1:26" s="174" customFormat="1" ht="3" customHeight="1">
      <c r="A68" s="190"/>
      <c r="B68" s="190"/>
      <c r="C68" s="190"/>
      <c r="D68" s="190"/>
      <c r="E68" s="190"/>
      <c r="F68" s="190"/>
      <c r="G68" s="190"/>
      <c r="H68" s="190"/>
      <c r="I68" s="190"/>
      <c r="J68" s="190"/>
      <c r="K68" s="190"/>
      <c r="L68" s="190"/>
      <c r="N68" s="183"/>
      <c r="O68" s="183"/>
      <c r="P68" s="183"/>
      <c r="Q68" s="511"/>
      <c r="R68" s="511"/>
      <c r="S68" s="511"/>
      <c r="T68" s="511"/>
      <c r="U68" s="511"/>
      <c r="V68" s="511"/>
      <c r="W68" s="511"/>
      <c r="X68" s="511"/>
      <c r="Y68" s="511"/>
      <c r="Z68" s="511"/>
    </row>
    <row r="69" spans="1:26" s="174" customFormat="1" ht="11.25" customHeight="1">
      <c r="A69" s="190"/>
      <c r="B69" s="190"/>
      <c r="C69" s="190"/>
      <c r="D69" s="190"/>
      <c r="E69" s="190"/>
      <c r="F69" s="190"/>
      <c r="G69" s="190"/>
      <c r="H69" s="190"/>
      <c r="I69" s="190"/>
      <c r="J69" s="190"/>
      <c r="K69" s="190"/>
      <c r="L69" s="190"/>
      <c r="M69" s="192"/>
      <c r="N69" s="184"/>
      <c r="O69" s="184"/>
      <c r="P69" s="184"/>
      <c r="Q69" s="511"/>
      <c r="R69" s="511"/>
      <c r="S69" s="511"/>
      <c r="T69" s="511"/>
      <c r="U69" s="511"/>
      <c r="V69" s="511"/>
      <c r="W69" s="511"/>
      <c r="X69" s="511"/>
      <c r="Y69" s="511"/>
      <c r="Z69" s="511"/>
    </row>
    <row r="70" spans="1:26" s="174" customFormat="1" ht="14.25" customHeight="1">
      <c r="A70" s="190"/>
      <c r="B70" s="190" t="s">
        <v>445</v>
      </c>
      <c r="C70" s="190"/>
      <c r="D70" s="190"/>
      <c r="E70" s="190" t="s">
        <v>446</v>
      </c>
      <c r="F70" s="190"/>
      <c r="G70" s="190"/>
      <c r="H70" s="190"/>
      <c r="I70" s="190" t="s">
        <v>447</v>
      </c>
      <c r="J70" s="190"/>
      <c r="K70" s="190"/>
      <c r="L70" s="190" t="s">
        <v>448</v>
      </c>
      <c r="M70" s="192"/>
      <c r="N70" s="190" t="s">
        <v>449</v>
      </c>
      <c r="O70" s="190"/>
      <c r="P70" s="184"/>
      <c r="Q70" s="511"/>
      <c r="R70" s="511"/>
      <c r="S70" s="511"/>
      <c r="T70" s="511"/>
      <c r="U70" s="511"/>
      <c r="V70" s="511"/>
      <c r="W70" s="511"/>
      <c r="X70" s="511"/>
      <c r="Y70" s="511"/>
      <c r="Z70" s="511"/>
    </row>
    <row r="71" spans="1:26" s="174" customFormat="1" ht="13.5" customHeight="1">
      <c r="A71" s="190"/>
      <c r="B71" s="190"/>
      <c r="C71" s="190"/>
      <c r="D71" s="190"/>
      <c r="E71" s="190"/>
      <c r="F71" s="190"/>
      <c r="G71" s="190"/>
      <c r="H71" s="190"/>
      <c r="I71" s="190"/>
      <c r="J71" s="190"/>
      <c r="K71" s="190"/>
      <c r="L71" s="190"/>
      <c r="M71" s="190"/>
      <c r="N71" s="190"/>
      <c r="O71" s="190"/>
      <c r="P71" s="183"/>
      <c r="Q71" s="511"/>
      <c r="R71" s="511"/>
      <c r="S71" s="511"/>
      <c r="T71" s="511"/>
      <c r="U71" s="511"/>
      <c r="V71" s="511"/>
      <c r="W71" s="511"/>
      <c r="X71" s="511"/>
      <c r="Y71" s="511"/>
      <c r="Z71" s="511"/>
    </row>
    <row r="72" spans="1:26" s="174" customFormat="1" ht="13.5" customHeight="1">
      <c r="B72" s="513" t="s">
        <v>450</v>
      </c>
      <c r="C72" s="513"/>
      <c r="D72" s="513"/>
      <c r="F72" s="513" t="s">
        <v>451</v>
      </c>
      <c r="G72" s="513"/>
      <c r="H72" s="513"/>
      <c r="I72" s="513"/>
      <c r="J72" s="513"/>
      <c r="K72" s="183"/>
      <c r="L72" s="514" t="s">
        <v>452</v>
      </c>
      <c r="M72" s="514"/>
      <c r="N72" s="183"/>
      <c r="O72" s="183"/>
      <c r="P72" s="183"/>
      <c r="Q72" s="511" t="s">
        <v>453</v>
      </c>
      <c r="R72" s="511"/>
      <c r="S72" s="511"/>
      <c r="T72" s="511"/>
      <c r="U72" s="511"/>
      <c r="V72" s="511"/>
      <c r="W72" s="511"/>
      <c r="X72" s="511"/>
      <c r="Y72" s="511"/>
      <c r="Z72" s="511"/>
    </row>
    <row r="73" spans="1:26" s="174" customFormat="1" ht="13.5" customHeight="1">
      <c r="A73" s="193"/>
      <c r="B73" s="513"/>
      <c r="C73" s="513"/>
      <c r="D73" s="513"/>
      <c r="E73" s="194"/>
      <c r="F73" s="513"/>
      <c r="G73" s="513"/>
      <c r="H73" s="513"/>
      <c r="I73" s="513"/>
      <c r="J73" s="513"/>
      <c r="K73" s="195"/>
      <c r="L73" s="514"/>
      <c r="M73" s="514"/>
      <c r="N73" s="195"/>
      <c r="O73" s="195"/>
      <c r="P73" s="183"/>
      <c r="Q73" s="511"/>
      <c r="R73" s="511"/>
      <c r="S73" s="511"/>
      <c r="T73" s="511"/>
      <c r="U73" s="511"/>
      <c r="V73" s="511"/>
      <c r="W73" s="511"/>
      <c r="X73" s="511"/>
      <c r="Y73" s="511"/>
      <c r="Z73" s="511"/>
    </row>
    <row r="74" spans="1:26" s="174" customFormat="1" ht="13.5" customHeight="1">
      <c r="A74" s="511" t="s">
        <v>454</v>
      </c>
      <c r="B74" s="511"/>
      <c r="C74" s="511"/>
      <c r="D74" s="511"/>
      <c r="E74" s="511"/>
      <c r="F74" s="511"/>
      <c r="G74" s="511"/>
      <c r="H74" s="511"/>
      <c r="I74" s="511"/>
      <c r="J74" s="511"/>
      <c r="K74" s="511"/>
      <c r="L74" s="511"/>
      <c r="M74" s="511"/>
      <c r="N74" s="511"/>
      <c r="O74" s="511"/>
      <c r="P74" s="511"/>
      <c r="Q74" s="511" t="s">
        <v>455</v>
      </c>
      <c r="R74" s="511"/>
      <c r="S74" s="511"/>
      <c r="T74" s="511"/>
      <c r="U74" s="511"/>
      <c r="V74" s="511"/>
      <c r="W74" s="511"/>
      <c r="X74" s="511"/>
      <c r="Y74" s="511"/>
      <c r="Z74" s="511"/>
    </row>
    <row r="75" spans="1:26" s="174" customFormat="1" ht="13.5" customHeight="1">
      <c r="A75" s="511"/>
      <c r="B75" s="511"/>
      <c r="C75" s="511"/>
      <c r="D75" s="511"/>
      <c r="E75" s="511"/>
      <c r="F75" s="511"/>
      <c r="G75" s="511"/>
      <c r="H75" s="511"/>
      <c r="I75" s="511"/>
      <c r="J75" s="511"/>
      <c r="K75" s="511"/>
      <c r="L75" s="511"/>
      <c r="M75" s="511"/>
      <c r="N75" s="511"/>
      <c r="O75" s="511"/>
      <c r="P75" s="511"/>
      <c r="Q75" s="511"/>
      <c r="R75" s="511"/>
      <c r="S75" s="511"/>
      <c r="T75" s="511"/>
      <c r="U75" s="511"/>
      <c r="V75" s="511"/>
      <c r="W75" s="511"/>
      <c r="X75" s="511"/>
      <c r="Y75" s="511"/>
      <c r="Z75" s="511"/>
    </row>
    <row r="76" spans="1:26" ht="13.5" customHeight="1">
      <c r="A76" s="189"/>
      <c r="B76" s="189"/>
      <c r="C76" s="189"/>
      <c r="D76" s="189"/>
      <c r="E76" s="189"/>
      <c r="F76" s="189"/>
      <c r="G76" s="189"/>
      <c r="H76" s="189"/>
      <c r="I76" s="189"/>
      <c r="J76" s="189"/>
      <c r="K76" s="189"/>
      <c r="L76" s="189"/>
      <c r="M76" s="189"/>
      <c r="N76" s="189"/>
      <c r="O76" s="189"/>
      <c r="P76" s="189"/>
      <c r="Q76" s="511"/>
      <c r="R76" s="511"/>
      <c r="S76" s="511"/>
      <c r="T76" s="511"/>
      <c r="U76" s="511"/>
      <c r="V76" s="511"/>
      <c r="W76" s="511"/>
      <c r="X76" s="511"/>
      <c r="Y76" s="511"/>
      <c r="Z76" s="511"/>
    </row>
    <row r="77" spans="1:26" ht="13.5" customHeight="1">
      <c r="M77" s="188"/>
      <c r="N77" s="188"/>
      <c r="O77" s="188"/>
      <c r="P77" s="188"/>
      <c r="Q77" s="511" t="s">
        <v>456</v>
      </c>
      <c r="R77" s="511"/>
      <c r="S77" s="511"/>
      <c r="T77" s="511"/>
      <c r="U77" s="511"/>
      <c r="V77" s="511"/>
      <c r="W77" s="511"/>
      <c r="X77" s="511"/>
      <c r="Y77" s="511"/>
      <c r="Z77" s="511"/>
    </row>
    <row r="78" spans="1:26" ht="13.5" customHeight="1">
      <c r="M78" s="188"/>
      <c r="N78" s="188"/>
      <c r="O78" s="188"/>
      <c r="P78" s="188"/>
      <c r="Q78" s="511"/>
      <c r="R78" s="511"/>
      <c r="S78" s="511"/>
      <c r="T78" s="511"/>
      <c r="U78" s="511"/>
      <c r="V78" s="511"/>
      <c r="W78" s="511"/>
      <c r="X78" s="511"/>
      <c r="Y78" s="511"/>
      <c r="Z78" s="511"/>
    </row>
    <row r="79" spans="1:26" ht="13.5" customHeight="1">
      <c r="A79" s="189"/>
      <c r="B79" s="189"/>
      <c r="C79" s="189"/>
      <c r="D79" s="189"/>
      <c r="E79" s="189"/>
      <c r="F79" s="189"/>
      <c r="G79" s="189"/>
      <c r="H79" s="189"/>
      <c r="I79" s="189"/>
      <c r="J79" s="189"/>
      <c r="K79" s="189"/>
      <c r="L79" s="189"/>
      <c r="M79" s="189"/>
      <c r="N79" s="189"/>
      <c r="P79" s="189"/>
      <c r="Q79" s="511" t="s">
        <v>457</v>
      </c>
      <c r="R79" s="511"/>
      <c r="S79" s="511"/>
      <c r="T79" s="511"/>
      <c r="U79" s="511"/>
      <c r="V79" s="511"/>
      <c r="W79" s="511"/>
      <c r="X79" s="511"/>
      <c r="Y79" s="511"/>
      <c r="Z79" s="511"/>
    </row>
    <row r="80" spans="1:26" ht="13.5" customHeight="1">
      <c r="M80" s="188"/>
      <c r="N80" s="188"/>
      <c r="P80" s="188"/>
      <c r="Q80" s="511"/>
      <c r="R80" s="511"/>
      <c r="S80" s="511"/>
      <c r="T80" s="511"/>
      <c r="U80" s="511"/>
      <c r="V80" s="511"/>
      <c r="W80" s="511"/>
      <c r="X80" s="511"/>
      <c r="Y80" s="511"/>
      <c r="Z80" s="511"/>
    </row>
    <row r="81" spans="1:28" ht="13.5" customHeight="1">
      <c r="M81" s="188"/>
      <c r="N81" s="188"/>
      <c r="P81" s="188"/>
      <c r="Q81" s="511" t="s">
        <v>458</v>
      </c>
      <c r="R81" s="511"/>
      <c r="S81" s="511"/>
      <c r="T81" s="511"/>
      <c r="U81" s="511"/>
      <c r="V81" s="511"/>
      <c r="W81" s="511"/>
      <c r="X81" s="511"/>
      <c r="Y81" s="511"/>
      <c r="Z81" s="511"/>
    </row>
    <row r="82" spans="1:28">
      <c r="M82" s="192"/>
      <c r="N82" s="184"/>
      <c r="P82" s="184"/>
      <c r="Q82" s="511"/>
      <c r="R82" s="511"/>
      <c r="S82" s="511"/>
      <c r="T82" s="511"/>
      <c r="U82" s="511"/>
      <c r="V82" s="511"/>
      <c r="W82" s="511"/>
      <c r="X82" s="511"/>
      <c r="Y82" s="511"/>
      <c r="Z82" s="511"/>
    </row>
    <row r="83" spans="1:28">
      <c r="Q83" s="183" t="s">
        <v>459</v>
      </c>
    </row>
    <row r="84" spans="1:28" ht="24" customHeight="1" thickBot="1">
      <c r="A84" s="165" t="s">
        <v>403</v>
      </c>
      <c r="B84" s="166"/>
      <c r="C84" s="166"/>
      <c r="D84" s="166"/>
      <c r="E84" s="166"/>
      <c r="F84" s="166"/>
      <c r="G84" s="166"/>
      <c r="H84" s="166"/>
      <c r="I84" s="166"/>
      <c r="J84" s="166"/>
      <c r="K84" s="166"/>
      <c r="L84" s="166"/>
      <c r="M84" s="668" t="s">
        <v>404</v>
      </c>
      <c r="N84" s="668"/>
      <c r="O84" s="668"/>
      <c r="P84" s="668"/>
      <c r="Q84" s="668"/>
      <c r="R84" s="668"/>
      <c r="S84" s="668"/>
      <c r="T84" s="166"/>
      <c r="U84" s="166"/>
      <c r="V84" s="166"/>
    </row>
    <row r="85" spans="1:28" ht="15" customHeight="1" thickBot="1">
      <c r="M85" s="168" t="s">
        <v>389</v>
      </c>
      <c r="N85" s="669">
        <f>IF(作業員の選択!$G$17="","　　　年　　月　　日",作業員の選択!$G$17)</f>
        <v>45056</v>
      </c>
      <c r="O85" s="669"/>
      <c r="P85" s="169" t="s">
        <v>390</v>
      </c>
      <c r="Q85" s="169"/>
      <c r="R85" s="169"/>
      <c r="S85" s="169"/>
      <c r="T85" s="167"/>
      <c r="U85" s="167"/>
      <c r="V85" s="170"/>
      <c r="W85" s="670" t="s">
        <v>405</v>
      </c>
      <c r="X85" s="672"/>
      <c r="Y85" s="673"/>
      <c r="AB85" s="171" t="s">
        <v>406</v>
      </c>
    </row>
    <row r="86" spans="1:28" ht="31.5" customHeight="1" thickBot="1">
      <c r="A86" s="676" t="s">
        <v>407</v>
      </c>
      <c r="B86" s="676"/>
      <c r="C86" s="676"/>
      <c r="D86" s="677" t="str">
        <f>作業員の選択!$G$12</f>
        <v>越路中学校電気設備工事</v>
      </c>
      <c r="E86" s="677"/>
      <c r="F86" s="677"/>
      <c r="G86" s="677"/>
      <c r="H86" s="677"/>
      <c r="I86" s="677"/>
      <c r="J86" s="172"/>
      <c r="K86" s="678" t="s">
        <v>408</v>
      </c>
      <c r="L86" s="678"/>
      <c r="M86" s="678"/>
      <c r="S86" s="167"/>
      <c r="T86" s="167"/>
      <c r="U86" s="167"/>
      <c r="V86" s="170"/>
      <c r="W86" s="671"/>
      <c r="X86" s="674"/>
      <c r="Y86" s="675"/>
      <c r="AB86" s="173"/>
    </row>
    <row r="87" spans="1:28" ht="24" customHeight="1">
      <c r="A87" s="679" t="s">
        <v>409</v>
      </c>
      <c r="B87" s="679"/>
      <c r="C87" s="679"/>
      <c r="D87" s="680" t="str">
        <f>作業員の選択!$G$15</f>
        <v>白井　太郎</v>
      </c>
      <c r="E87" s="680"/>
      <c r="F87" s="680"/>
      <c r="G87" s="680"/>
      <c r="H87" s="680"/>
      <c r="I87" s="680"/>
      <c r="J87" s="174"/>
      <c r="K87" s="678"/>
      <c r="L87" s="678"/>
      <c r="M87" s="678"/>
      <c r="T87" s="175"/>
      <c r="U87" s="175"/>
      <c r="V87" s="175"/>
      <c r="W87" s="176" t="s">
        <v>21</v>
      </c>
      <c r="X87" s="681" t="str">
        <f>IF(作業員の選択!$G$20="","令和  年  月  日",作業員の選択!$G$20)</f>
        <v>令和  年  月  日</v>
      </c>
      <c r="Y87" s="681"/>
    </row>
    <row r="88" spans="1:28" ht="7.5" customHeight="1">
      <c r="A88" s="177"/>
      <c r="B88" s="177"/>
      <c r="C88" s="177"/>
      <c r="D88" s="177"/>
      <c r="E88" s="177"/>
      <c r="F88" s="177"/>
      <c r="G88" s="177"/>
      <c r="H88" s="178"/>
      <c r="I88" s="178"/>
      <c r="J88" s="168"/>
      <c r="K88" s="678"/>
      <c r="L88" s="678"/>
      <c r="M88" s="678"/>
      <c r="T88" s="175"/>
      <c r="U88" s="175"/>
      <c r="V88" s="175"/>
      <c r="W88" s="176"/>
      <c r="X88" s="174"/>
      <c r="Y88" s="174"/>
    </row>
    <row r="89" spans="1:28" ht="18" customHeight="1">
      <c r="A89" s="179"/>
      <c r="B89" s="179"/>
      <c r="C89" s="179"/>
      <c r="D89" s="179"/>
      <c r="E89" s="179"/>
      <c r="F89" s="179"/>
      <c r="G89" s="179"/>
      <c r="H89" s="179"/>
      <c r="I89" s="179"/>
      <c r="J89" s="179"/>
      <c r="K89" s="678"/>
      <c r="L89" s="678"/>
      <c r="M89" s="678"/>
      <c r="O89" s="180" t="s">
        <v>410</v>
      </c>
      <c r="P89" s="682" t="str">
        <f>作業員の選択!$G$23</f>
        <v>大手ゼネコン株式会社</v>
      </c>
      <c r="Q89" s="635"/>
      <c r="R89" s="635"/>
      <c r="S89" s="635"/>
      <c r="U89" s="168" t="s">
        <v>389</v>
      </c>
      <c r="V89" s="175" t="str">
        <f>作業員の選択!$E$26</f>
        <v>二</v>
      </c>
      <c r="W89" s="181" t="s">
        <v>411</v>
      </c>
      <c r="X89" s="635" t="str">
        <f>作業員の選択!$G$26</f>
        <v>シライ電設株式会社</v>
      </c>
      <c r="Y89" s="635"/>
    </row>
    <row r="90" spans="1:28" ht="15" customHeight="1">
      <c r="A90" s="179"/>
      <c r="B90" s="179"/>
      <c r="C90" s="179"/>
      <c r="D90" s="179"/>
      <c r="E90" s="179"/>
      <c r="F90" s="179"/>
      <c r="G90" s="179"/>
      <c r="H90" s="179"/>
      <c r="I90" s="179"/>
      <c r="J90" s="179"/>
      <c r="K90" s="182"/>
      <c r="L90" s="182"/>
      <c r="M90" s="182"/>
      <c r="O90" s="180" t="s">
        <v>412</v>
      </c>
      <c r="P90" s="611">
        <f>作業員の選択!$G$24</f>
        <v>123456789</v>
      </c>
      <c r="Q90" s="612"/>
      <c r="R90" s="612"/>
      <c r="S90" s="612"/>
      <c r="W90" s="181" t="s">
        <v>412</v>
      </c>
      <c r="X90" s="612">
        <f>作業員の選択!$G$27</f>
        <v>987654321</v>
      </c>
      <c r="Y90" s="612"/>
    </row>
    <row r="91" spans="1:28" s="174" customFormat="1" ht="18" customHeight="1">
      <c r="A91" s="183"/>
      <c r="B91" s="183"/>
      <c r="C91" s="183"/>
      <c r="D91" s="183"/>
      <c r="E91" s="183"/>
      <c r="F91" s="183"/>
      <c r="G91" s="183"/>
      <c r="H91" s="183"/>
      <c r="I91" s="183"/>
      <c r="J91" s="183"/>
      <c r="K91" s="183"/>
      <c r="L91" s="183"/>
      <c r="M91" s="184"/>
      <c r="N91" s="185"/>
      <c r="O91" s="184"/>
      <c r="P91" s="184"/>
      <c r="Q91" s="184"/>
      <c r="R91" s="184"/>
      <c r="S91" s="184"/>
      <c r="T91" s="184"/>
      <c r="U91" s="184"/>
      <c r="V91" s="184"/>
      <c r="W91" s="185"/>
      <c r="X91" s="184"/>
      <c r="Y91" s="184"/>
    </row>
    <row r="92" spans="1:28" s="174" customFormat="1" ht="9" customHeight="1">
      <c r="A92" s="183"/>
      <c r="B92" s="183"/>
      <c r="C92" s="183"/>
      <c r="D92" s="183"/>
      <c r="E92" s="183"/>
      <c r="F92" s="183"/>
      <c r="G92" s="183"/>
      <c r="H92" s="183"/>
      <c r="I92" s="183"/>
      <c r="J92" s="183"/>
      <c r="K92" s="183"/>
      <c r="L92" s="183"/>
      <c r="M92" s="186"/>
      <c r="N92" s="186"/>
      <c r="O92" s="186"/>
      <c r="P92" s="186"/>
      <c r="Q92" s="183"/>
      <c r="R92" s="183"/>
      <c r="S92" s="183"/>
      <c r="T92" s="183"/>
      <c r="U92" s="183"/>
      <c r="V92" s="183"/>
      <c r="W92" s="187"/>
      <c r="X92" s="186"/>
      <c r="Y92" s="186"/>
    </row>
    <row r="93" spans="1:28" ht="9.9" customHeight="1">
      <c r="A93" s="613" t="s">
        <v>413</v>
      </c>
      <c r="B93" s="616" t="s">
        <v>414</v>
      </c>
      <c r="C93" s="617"/>
      <c r="D93" s="617"/>
      <c r="E93" s="618"/>
      <c r="F93" s="622" t="s">
        <v>415</v>
      </c>
      <c r="G93" s="623"/>
      <c r="H93" s="624"/>
      <c r="I93" s="631" t="s">
        <v>416</v>
      </c>
      <c r="J93" s="616" t="s">
        <v>417</v>
      </c>
      <c r="K93" s="617"/>
      <c r="L93" s="618"/>
      <c r="M93" s="637" t="s">
        <v>418</v>
      </c>
      <c r="N93" s="638"/>
      <c r="O93" s="641" t="s">
        <v>419</v>
      </c>
      <c r="P93" s="643" t="s">
        <v>420</v>
      </c>
      <c r="Q93" s="617"/>
      <c r="R93" s="617"/>
      <c r="S93" s="617"/>
      <c r="T93" s="617"/>
      <c r="U93" s="617"/>
      <c r="V93" s="617"/>
      <c r="W93" s="618"/>
      <c r="X93" s="645" t="s">
        <v>421</v>
      </c>
      <c r="Y93" s="646"/>
    </row>
    <row r="94" spans="1:28" ht="9.9" customHeight="1">
      <c r="A94" s="614"/>
      <c r="B94" s="619"/>
      <c r="C94" s="620"/>
      <c r="D94" s="620"/>
      <c r="E94" s="621"/>
      <c r="F94" s="625"/>
      <c r="G94" s="626"/>
      <c r="H94" s="627"/>
      <c r="I94" s="632"/>
      <c r="J94" s="619"/>
      <c r="K94" s="620"/>
      <c r="L94" s="621"/>
      <c r="M94" s="639"/>
      <c r="N94" s="640"/>
      <c r="O94" s="642"/>
      <c r="P94" s="644"/>
      <c r="Q94" s="620"/>
      <c r="R94" s="620"/>
      <c r="S94" s="620"/>
      <c r="T94" s="620"/>
      <c r="U94" s="620"/>
      <c r="V94" s="620"/>
      <c r="W94" s="621"/>
      <c r="X94" s="647"/>
      <c r="Y94" s="648"/>
    </row>
    <row r="95" spans="1:28" ht="9.9" customHeight="1">
      <c r="A95" s="614"/>
      <c r="B95" s="649" t="s">
        <v>422</v>
      </c>
      <c r="C95" s="650"/>
      <c r="D95" s="650"/>
      <c r="E95" s="651"/>
      <c r="F95" s="625"/>
      <c r="G95" s="626"/>
      <c r="H95" s="627"/>
      <c r="I95" s="632"/>
      <c r="J95" s="634"/>
      <c r="K95" s="635"/>
      <c r="L95" s="636"/>
      <c r="M95" s="652" t="s">
        <v>423</v>
      </c>
      <c r="N95" s="653"/>
      <c r="O95" s="642"/>
      <c r="P95" s="639"/>
      <c r="Q95" s="635"/>
      <c r="R95" s="635"/>
      <c r="S95" s="635"/>
      <c r="T95" s="635"/>
      <c r="U95" s="635"/>
      <c r="V95" s="635"/>
      <c r="W95" s="636"/>
      <c r="X95" s="647"/>
      <c r="Y95" s="648"/>
    </row>
    <row r="96" spans="1:28" ht="9.9" customHeight="1">
      <c r="A96" s="614"/>
      <c r="B96" s="634"/>
      <c r="C96" s="635"/>
      <c r="D96" s="635"/>
      <c r="E96" s="636"/>
      <c r="F96" s="625"/>
      <c r="G96" s="626"/>
      <c r="H96" s="627"/>
      <c r="I96" s="632"/>
      <c r="J96" s="649" t="s">
        <v>424</v>
      </c>
      <c r="K96" s="650"/>
      <c r="L96" s="651"/>
      <c r="M96" s="639"/>
      <c r="N96" s="640"/>
      <c r="O96" s="657" t="s">
        <v>463</v>
      </c>
      <c r="P96" s="657" t="s">
        <v>425</v>
      </c>
      <c r="Q96" s="649" t="s">
        <v>426</v>
      </c>
      <c r="R96" s="650"/>
      <c r="S96" s="650"/>
      <c r="T96" s="650"/>
      <c r="U96" s="651"/>
      <c r="V96" s="649" t="s">
        <v>427</v>
      </c>
      <c r="W96" s="651"/>
      <c r="X96" s="660" t="s">
        <v>428</v>
      </c>
      <c r="Y96" s="661"/>
    </row>
    <row r="97" spans="1:25" ht="9.9" customHeight="1">
      <c r="A97" s="614"/>
      <c r="B97" s="619" t="s">
        <v>429</v>
      </c>
      <c r="C97" s="620"/>
      <c r="D97" s="620"/>
      <c r="E97" s="621"/>
      <c r="F97" s="625"/>
      <c r="G97" s="626"/>
      <c r="H97" s="627"/>
      <c r="I97" s="632"/>
      <c r="J97" s="619"/>
      <c r="K97" s="620"/>
      <c r="L97" s="621"/>
      <c r="M97" s="666" t="s">
        <v>430</v>
      </c>
      <c r="N97" s="657"/>
      <c r="O97" s="621"/>
      <c r="P97" s="658"/>
      <c r="Q97" s="619"/>
      <c r="R97" s="620"/>
      <c r="S97" s="620"/>
      <c r="T97" s="620"/>
      <c r="U97" s="621"/>
      <c r="V97" s="619"/>
      <c r="W97" s="621"/>
      <c r="X97" s="662"/>
      <c r="Y97" s="663"/>
    </row>
    <row r="98" spans="1:25" ht="15.75" customHeight="1">
      <c r="A98" s="615"/>
      <c r="B98" s="654"/>
      <c r="C98" s="655"/>
      <c r="D98" s="655"/>
      <c r="E98" s="656"/>
      <c r="F98" s="628"/>
      <c r="G98" s="629"/>
      <c r="H98" s="630"/>
      <c r="I98" s="633"/>
      <c r="J98" s="654"/>
      <c r="K98" s="655"/>
      <c r="L98" s="656"/>
      <c r="M98" s="667"/>
      <c r="N98" s="659"/>
      <c r="O98" s="656"/>
      <c r="P98" s="659"/>
      <c r="Q98" s="654"/>
      <c r="R98" s="655"/>
      <c r="S98" s="655"/>
      <c r="T98" s="655"/>
      <c r="U98" s="656"/>
      <c r="V98" s="654"/>
      <c r="W98" s="656"/>
      <c r="X98" s="664"/>
      <c r="Y98" s="665"/>
    </row>
    <row r="99" spans="1:25" ht="9.9" customHeight="1">
      <c r="A99" s="561">
        <v>9</v>
      </c>
      <c r="B99" s="564" t="str">
        <f>IF(作業員の選択!$C$19="","",VLOOKUP(作業員の選択!$C$19,基本データ!$A$11:$AH$60,2,FALSE))</f>
        <v>しらい　くろう</v>
      </c>
      <c r="C99" s="565"/>
      <c r="D99" s="565"/>
      <c r="E99" s="566"/>
      <c r="F99" s="567" t="str">
        <f>IF(作業員の選択!$C$19="","",VLOOKUP(作業員の選択!$C$19,基本データ!$A$11:$AH$60,3,FALSE))</f>
        <v>電工</v>
      </c>
      <c r="G99" s="568"/>
      <c r="H99" s="569"/>
      <c r="I99" s="601" t="s">
        <v>431</v>
      </c>
      <c r="J99" s="602">
        <f>IF(作業員の選択!$C$19="","　　年　月　日",VLOOKUP(作業員の選択!$C$19,基本データ!$A$11:$AH$60,4,FALSE))</f>
        <v>19480</v>
      </c>
      <c r="K99" s="603"/>
      <c r="L99" s="604"/>
      <c r="M99" s="584" t="str">
        <f>IF(作業員の選択!$C$19="","",VLOOKUP(作業員の選択!$C$19,基本データ!$A$11:$AR$60,35,FALSE))</f>
        <v>健康保険組合</v>
      </c>
      <c r="N99" s="585" t="s">
        <v>432</v>
      </c>
      <c r="O99" s="586" t="str">
        <f>IF(作業員の選択!$C$19="","",IF(VLOOKUP(作業員の選択!$C$19,基本データ!$A$11:$AR$60,41,FALSE)="有","○",IF(VLOOKUP(作業員の選択!$C$19,基本データ!$A$11:$AR$60,41,FALSE)="","","")))</f>
        <v>○</v>
      </c>
      <c r="P99" s="517" t="str">
        <f>IF(作業員の選択!$C$19="","",VLOOKUP(作業員の選択!$C$19,基本データ!$A$11:$AH$60,14,FALSE))</f>
        <v>小型車両系建設機械</v>
      </c>
      <c r="Q99" s="515" t="str">
        <f>IF(作業員の選択!$C$19="","",VLOOKUP(作業員の選択!$C$19,基本データ!$A$11:$AH$60,20,FALSE))</f>
        <v>小型移動式クレーン(5t未満)</v>
      </c>
      <c r="R99" s="516"/>
      <c r="S99" s="516"/>
      <c r="T99" s="516"/>
      <c r="U99" s="517"/>
      <c r="V99" s="515" t="str">
        <f>IF(作業員の選択!$C$19="","",VLOOKUP(作業員の選択!$C$19,基本データ!$A$11:$AH$60,26,FALSE))</f>
        <v>第1種電気工事士</v>
      </c>
      <c r="W99" s="517"/>
      <c r="X99" s="521" t="s">
        <v>433</v>
      </c>
      <c r="Y99" s="522"/>
    </row>
    <row r="100" spans="1:25" ht="9.9" customHeight="1">
      <c r="A100" s="562"/>
      <c r="B100" s="528"/>
      <c r="C100" s="529"/>
      <c r="D100" s="529"/>
      <c r="E100" s="530"/>
      <c r="F100" s="536"/>
      <c r="G100" s="539"/>
      <c r="H100" s="570"/>
      <c r="I100" s="573"/>
      <c r="J100" s="605"/>
      <c r="K100" s="606"/>
      <c r="L100" s="607"/>
      <c r="M100" s="532"/>
      <c r="N100" s="534"/>
      <c r="O100" s="544"/>
      <c r="P100" s="520"/>
      <c r="Q100" s="518"/>
      <c r="R100" s="519"/>
      <c r="S100" s="519"/>
      <c r="T100" s="519"/>
      <c r="U100" s="520"/>
      <c r="V100" s="518"/>
      <c r="W100" s="520"/>
      <c r="X100" s="523"/>
      <c r="Y100" s="524"/>
    </row>
    <row r="101" spans="1:25" ht="9.9" customHeight="1">
      <c r="A101" s="562"/>
      <c r="B101" s="525" t="str">
        <f>IF(作業員の選択!$C$19="","",VLOOKUP(作業員の選択!$C$19,基本データ!$A$11:$AH$60,1,FALSE))</f>
        <v>白井　九郎</v>
      </c>
      <c r="C101" s="526"/>
      <c r="D101" s="526"/>
      <c r="E101" s="527"/>
      <c r="F101" s="536"/>
      <c r="G101" s="539"/>
      <c r="H101" s="570"/>
      <c r="I101" s="573"/>
      <c r="J101" s="608"/>
      <c r="K101" s="609"/>
      <c r="L101" s="610"/>
      <c r="M101" s="531" t="str">
        <f>IF(作業員の選択!$C$19="","",VLOOKUP(作業員の選択!$C$19,基本データ!$A$11:$AR$60,37,FALSE))</f>
        <v>受給者</v>
      </c>
      <c r="N101" s="533" t="s">
        <v>432</v>
      </c>
      <c r="O101" s="544"/>
      <c r="P101" s="520" t="str">
        <f>IF(作業員の選択!$C$19="","",VLOOKUP(作業員の選択!$C$19,基本データ!$A$11:$AH$60,15,FALSE))</f>
        <v>低圧電気取扱業務</v>
      </c>
      <c r="Q101" s="518" t="str">
        <f>IF(作業員の選択!$C$19="","",VLOOKUP(作業員の選択!$C$19,基本データ!$A$11:$AH$60,21,FALSE))</f>
        <v>玉掛作業者(1t以上)</v>
      </c>
      <c r="R101" s="519"/>
      <c r="S101" s="519"/>
      <c r="T101" s="519"/>
      <c r="U101" s="520"/>
      <c r="V101" s="518" t="str">
        <f>IF(作業員の選択!$C$19="","",VLOOKUP(作業員の選択!$C$19,基本データ!$A$11:$AH$60,27,FALSE))</f>
        <v>1級電気施工管理</v>
      </c>
      <c r="W101" s="520"/>
      <c r="X101" s="523"/>
      <c r="Y101" s="524"/>
    </row>
    <row r="102" spans="1:25" ht="9.9" customHeight="1">
      <c r="A102" s="562"/>
      <c r="B102" s="528"/>
      <c r="C102" s="529"/>
      <c r="D102" s="529"/>
      <c r="E102" s="530"/>
      <c r="F102" s="536"/>
      <c r="G102" s="539"/>
      <c r="H102" s="570"/>
      <c r="I102" s="573"/>
      <c r="J102" s="535"/>
      <c r="K102" s="538">
        <f ca="1">IF(作業員の選択!$C$19="","　",VLOOKUP(作業員の選択!$C$19,基本データ!$A$11:$AR$60,42,FALSE))</f>
        <v>70</v>
      </c>
      <c r="L102" s="541" t="s">
        <v>434</v>
      </c>
      <c r="M102" s="532">
        <v>0</v>
      </c>
      <c r="N102" s="534"/>
      <c r="O102" s="544" t="str">
        <f>IF(作業員の選択!$C$19="","",IF(VLOOKUP(作業員の選択!$C$19,基本データ!$A$11:$AR$60,41,FALSE)="有","",IF(VLOOKUP(作業員の選択!$C$19,基本データ!$A$11:$AR$60,41,FALSE)="無","○","")))</f>
        <v/>
      </c>
      <c r="P102" s="520"/>
      <c r="Q102" s="518"/>
      <c r="R102" s="519"/>
      <c r="S102" s="519"/>
      <c r="T102" s="519"/>
      <c r="U102" s="520"/>
      <c r="V102" s="518"/>
      <c r="W102" s="520"/>
      <c r="X102" s="546" t="s">
        <v>433</v>
      </c>
      <c r="Y102" s="547"/>
    </row>
    <row r="103" spans="1:25" ht="9.9" customHeight="1">
      <c r="A103" s="562"/>
      <c r="B103" s="550" t="str">
        <f>IF(作業員の選択!$C$19="","",VLOOKUP(作業員の選択!$C$19,基本データ!$A$11:$AR$60,44,FALSE))</f>
        <v>9999999999</v>
      </c>
      <c r="C103" s="551"/>
      <c r="D103" s="551"/>
      <c r="E103" s="552"/>
      <c r="F103" s="536"/>
      <c r="G103" s="539"/>
      <c r="H103" s="570"/>
      <c r="I103" s="573"/>
      <c r="J103" s="536"/>
      <c r="K103" s="539"/>
      <c r="L103" s="542"/>
      <c r="M103" s="531" t="str">
        <f>IF(作業員の選択!$C$19="","",VLOOKUP(作業員の選択!$C$19,基本データ!$A$11:$AN$50,39,FALSE))</f>
        <v>日雇保険</v>
      </c>
      <c r="N103" s="533" t="str">
        <f>IF(作業員の選択!$C$19="","",IF(M103="適用除外","－",VLOOKUP(作業員の選択!$C$19,基本データ!$A$11:$AR$60,40,FALSE)))</f>
        <v>0009</v>
      </c>
      <c r="O103" s="544"/>
      <c r="P103" s="520" t="str">
        <f>IF(作業員の選択!$C$19="","",VLOOKUP(作業員の選択!$C$19,基本データ!$A$11:$AH$60,16,FALSE))</f>
        <v>研削といし</v>
      </c>
      <c r="Q103" s="518" t="str">
        <f>IF(作業員の選択!$C$19="","",VLOOKUP(作業員の選択!$C$19,基本データ!$A$11:$AH$60,22,FALSE))</f>
        <v>高所作業車(10m以上)</v>
      </c>
      <c r="R103" s="519"/>
      <c r="S103" s="519"/>
      <c r="T103" s="519"/>
      <c r="U103" s="520"/>
      <c r="V103" s="518" t="str">
        <f>IF(作業員の選択!$C$19="","",VLOOKUP(作業員の選択!$C$19,基本データ!$A$11:$AH$60,28,FALSE))</f>
        <v>有線ﾃﾚﾋﾞｼﾞｮﾝ放送技術者</v>
      </c>
      <c r="W103" s="520"/>
      <c r="X103" s="523"/>
      <c r="Y103" s="524"/>
    </row>
    <row r="104" spans="1:25" ht="9.9" customHeight="1">
      <c r="A104" s="563"/>
      <c r="B104" s="553"/>
      <c r="C104" s="554"/>
      <c r="D104" s="554"/>
      <c r="E104" s="555"/>
      <c r="F104" s="537"/>
      <c r="G104" s="540"/>
      <c r="H104" s="571"/>
      <c r="I104" s="574"/>
      <c r="J104" s="537"/>
      <c r="K104" s="540"/>
      <c r="L104" s="543"/>
      <c r="M104" s="556">
        <f>IF(作業員の選択!$C$19="","",VLOOKUP(作業員の選択!$C$19,基本データ!$A$11:$AN$50,25,FALSE))</f>
        <v>209</v>
      </c>
      <c r="N104" s="557">
        <v>0</v>
      </c>
      <c r="O104" s="545"/>
      <c r="P104" s="558"/>
      <c r="Q104" s="559"/>
      <c r="R104" s="560"/>
      <c r="S104" s="560"/>
      <c r="T104" s="560"/>
      <c r="U104" s="558"/>
      <c r="V104" s="559"/>
      <c r="W104" s="558"/>
      <c r="X104" s="548"/>
      <c r="Y104" s="549"/>
    </row>
    <row r="105" spans="1:25" ht="9.9" customHeight="1">
      <c r="A105" s="561">
        <v>10</v>
      </c>
      <c r="B105" s="564" t="str">
        <f>IF(作業員の選択!$C$20="","",VLOOKUP(作業員の選択!$C$20,基本データ!$A$11:$AH$60,2,FALSE))</f>
        <v>しらい　じゅうろう</v>
      </c>
      <c r="C105" s="565"/>
      <c r="D105" s="565"/>
      <c r="E105" s="566"/>
      <c r="F105" s="567" t="str">
        <f>IF(作業員の選択!$C$20="","",VLOOKUP(作業員の選択!$C$20,基本データ!$A$11:$AH$60,3,FALSE))</f>
        <v>電工</v>
      </c>
      <c r="G105" s="568"/>
      <c r="H105" s="569"/>
      <c r="I105" s="572"/>
      <c r="J105" s="575">
        <f>IF(作業員の選択!$C$20="","　　年　月　日",VLOOKUP(作業員の選択!$C$20,基本データ!$A$11:$AH$60,4,FALSE))</f>
        <v>19180</v>
      </c>
      <c r="K105" s="576"/>
      <c r="L105" s="577"/>
      <c r="M105" s="584" t="str">
        <f>IF(作業員の選択!$C$20="","",VLOOKUP(作業員の選択!$C$20,基本データ!$A$11:$AR$60,35,FALSE))</f>
        <v>健康保険組合</v>
      </c>
      <c r="N105" s="585" t="s">
        <v>432</v>
      </c>
      <c r="O105" s="586" t="str">
        <f>IF(作業員の選択!$C$20="","",IF(VLOOKUP(作業員の選択!$C$20,基本データ!$A$11:$AR$60,41,FALSE)="有","○",IF(VLOOKUP(作業員の選択!$C$20,基本データ!$A$11:$AR$60,41,FALSE)="","","")))</f>
        <v>○</v>
      </c>
      <c r="P105" s="517" t="str">
        <f>IF(作業員の選択!$C$20="","",VLOOKUP(作業員の選択!$C$20,基本データ!$A$11:$AH$60,14,FALSE))</f>
        <v>低圧電気取扱業務</v>
      </c>
      <c r="Q105" s="515" t="str">
        <f>IF(作業員の選択!$C$20="","",VLOOKUP(作業員の選択!$C$20,基本データ!$A$11:$AH$60,20,FALSE))</f>
        <v>小型移動式クレーン(5t未満)</v>
      </c>
      <c r="R105" s="516"/>
      <c r="S105" s="516"/>
      <c r="T105" s="516"/>
      <c r="U105" s="517"/>
      <c r="V105" s="515" t="str">
        <f>IF(作業員の選択!$C$20="","",VLOOKUP(作業員の選択!$C$20,基本データ!$A$11:$AH$60,26,FALSE))</f>
        <v>第1種電気工事士</v>
      </c>
      <c r="W105" s="517"/>
      <c r="X105" s="521" t="s">
        <v>435</v>
      </c>
      <c r="Y105" s="522"/>
    </row>
    <row r="106" spans="1:25" ht="9.9" customHeight="1">
      <c r="A106" s="562"/>
      <c r="B106" s="528"/>
      <c r="C106" s="529"/>
      <c r="D106" s="529"/>
      <c r="E106" s="530"/>
      <c r="F106" s="536"/>
      <c r="G106" s="539"/>
      <c r="H106" s="570"/>
      <c r="I106" s="573"/>
      <c r="J106" s="578"/>
      <c r="K106" s="579"/>
      <c r="L106" s="580"/>
      <c r="M106" s="532"/>
      <c r="N106" s="534"/>
      <c r="O106" s="544"/>
      <c r="P106" s="520"/>
      <c r="Q106" s="518"/>
      <c r="R106" s="519"/>
      <c r="S106" s="519"/>
      <c r="T106" s="519"/>
      <c r="U106" s="520"/>
      <c r="V106" s="518"/>
      <c r="W106" s="520"/>
      <c r="X106" s="523"/>
      <c r="Y106" s="524"/>
    </row>
    <row r="107" spans="1:25" ht="9.9" customHeight="1">
      <c r="A107" s="562"/>
      <c r="B107" s="525" t="str">
        <f>IF(作業員の選択!$C$20="","",VLOOKUP(作業員の選択!$C$20,基本データ!$A$11:$AH$60,1,FALSE))</f>
        <v>白井　十郎</v>
      </c>
      <c r="C107" s="526"/>
      <c r="D107" s="526"/>
      <c r="E107" s="527"/>
      <c r="F107" s="536"/>
      <c r="G107" s="539"/>
      <c r="H107" s="570"/>
      <c r="I107" s="573"/>
      <c r="J107" s="581"/>
      <c r="K107" s="582"/>
      <c r="L107" s="583"/>
      <c r="M107" s="531" t="str">
        <f>IF(作業員の選択!$C$20="","",VLOOKUP(作業員の選択!$C$20,基本データ!$A$11:$AR$60,37,FALSE))</f>
        <v>受給者</v>
      </c>
      <c r="N107" s="533" t="s">
        <v>432</v>
      </c>
      <c r="O107" s="544"/>
      <c r="P107" s="520" t="str">
        <f>IF(作業員の選択!$C$20="","",VLOOKUP(作業員の選択!$C$20,基本データ!$A$11:$AH$60,15,FALSE))</f>
        <v>職長訓練</v>
      </c>
      <c r="Q107" s="518" t="str">
        <f>IF(作業員の選択!$C$20="","",VLOOKUP(作業員の選択!$C$20,基本データ!$A$11:$AH$60,21,FALSE))</f>
        <v>玉掛作業者(1t以上)</v>
      </c>
      <c r="R107" s="519"/>
      <c r="S107" s="519"/>
      <c r="T107" s="519"/>
      <c r="U107" s="520"/>
      <c r="V107" s="518" t="str">
        <f>IF(作業員の選択!$C$20="","",VLOOKUP(作業員の選択!$C$20,基本データ!$A$11:$AH$60,27,FALSE))</f>
        <v>2級電気施工管理</v>
      </c>
      <c r="W107" s="520"/>
      <c r="X107" s="523"/>
      <c r="Y107" s="524"/>
    </row>
    <row r="108" spans="1:25" ht="9.9" customHeight="1">
      <c r="A108" s="562"/>
      <c r="B108" s="528"/>
      <c r="C108" s="529"/>
      <c r="D108" s="529"/>
      <c r="E108" s="530"/>
      <c r="F108" s="536"/>
      <c r="G108" s="539"/>
      <c r="H108" s="570"/>
      <c r="I108" s="573"/>
      <c r="J108" s="535"/>
      <c r="K108" s="538">
        <f ca="1">IF(作業員の選択!$C$20="","　",VLOOKUP(作業員の選択!$C$20,基本データ!$A$11:$AR$60,42,FALSE))</f>
        <v>71</v>
      </c>
      <c r="L108" s="541" t="s">
        <v>436</v>
      </c>
      <c r="M108" s="532">
        <v>0</v>
      </c>
      <c r="N108" s="534"/>
      <c r="O108" s="544" t="str">
        <f>IF(作業員の選択!$C$20="","",IF(VLOOKUP(作業員の選択!$C$20,基本データ!$A$11:$AR$60,41,FALSE)="有","",IF(VLOOKUP(作業員の選択!$C$20,基本データ!$A$11:$AR$60,41,FALSE)="無","○","")))</f>
        <v/>
      </c>
      <c r="P108" s="520"/>
      <c r="Q108" s="518"/>
      <c r="R108" s="519"/>
      <c r="S108" s="519"/>
      <c r="T108" s="519"/>
      <c r="U108" s="520"/>
      <c r="V108" s="518"/>
      <c r="W108" s="520"/>
      <c r="X108" s="546" t="s">
        <v>435</v>
      </c>
      <c r="Y108" s="547"/>
    </row>
    <row r="109" spans="1:25" ht="9.9" customHeight="1">
      <c r="A109" s="562"/>
      <c r="B109" s="550" t="str">
        <f>IF(作業員の選択!$C$20="","",VLOOKUP(作業員の選択!$C$20,基本データ!$A$11:$AR$60,44,FALSE))</f>
        <v>1000000000</v>
      </c>
      <c r="C109" s="551"/>
      <c r="D109" s="551"/>
      <c r="E109" s="552"/>
      <c r="F109" s="536"/>
      <c r="G109" s="539"/>
      <c r="H109" s="570"/>
      <c r="I109" s="573"/>
      <c r="J109" s="536"/>
      <c r="K109" s="539"/>
      <c r="L109" s="542"/>
      <c r="M109" s="531" t="str">
        <f>IF(作業員の選択!$C$20="","",VLOOKUP(作業員の選択!$C$20,基本データ!$A$11:$AN$50,39,FALSE))</f>
        <v>日雇保険</v>
      </c>
      <c r="N109" s="533">
        <f>IF(作業員の選択!$C$20="","",IF(M109="適用除外","－",VLOOKUP(作業員の選択!$C$20,基本データ!$A$11:$AR$60,40,FALSE)))</f>
        <v>1010</v>
      </c>
      <c r="O109" s="544"/>
      <c r="P109" s="520" t="str">
        <f>IF(作業員の選択!$C$20="","",VLOOKUP(作業員の選択!$C$20,基本データ!$A$11:$AH$60,16,FALSE))</f>
        <v>研削といし</v>
      </c>
      <c r="Q109" s="518" t="str">
        <f>IF(作業員の選択!$C$20="","",VLOOKUP(作業員の選択!$C$20,基本データ!$A$11:$AH$60,22,FALSE))</f>
        <v>高所作業車(10m以上)</v>
      </c>
      <c r="R109" s="519"/>
      <c r="S109" s="519"/>
      <c r="T109" s="519"/>
      <c r="U109" s="520"/>
      <c r="V109" s="518" t="str">
        <f>IF(作業員の選択!$C$20="","",VLOOKUP(作業員の選択!$C$20,基本データ!$A$11:$AH$60,28,FALSE))</f>
        <v>消防設備士甲種４級</v>
      </c>
      <c r="W109" s="520"/>
      <c r="X109" s="523"/>
      <c r="Y109" s="524"/>
    </row>
    <row r="110" spans="1:25" ht="9.9" customHeight="1">
      <c r="A110" s="563"/>
      <c r="B110" s="553"/>
      <c r="C110" s="554"/>
      <c r="D110" s="554"/>
      <c r="E110" s="555"/>
      <c r="F110" s="537"/>
      <c r="G110" s="540"/>
      <c r="H110" s="571"/>
      <c r="I110" s="574"/>
      <c r="J110" s="537"/>
      <c r="K110" s="540"/>
      <c r="L110" s="543"/>
      <c r="M110" s="556">
        <f>IF(作業員の選択!$C$20="","",VLOOKUP(作業員の選択!$C$20,基本データ!$A$11:$AN$50,25,FALSE))</f>
        <v>210</v>
      </c>
      <c r="N110" s="557"/>
      <c r="O110" s="545"/>
      <c r="P110" s="558"/>
      <c r="Q110" s="559"/>
      <c r="R110" s="560"/>
      <c r="S110" s="560"/>
      <c r="T110" s="560"/>
      <c r="U110" s="558"/>
      <c r="V110" s="559"/>
      <c r="W110" s="558"/>
      <c r="X110" s="548"/>
      <c r="Y110" s="549"/>
    </row>
    <row r="111" spans="1:25" ht="9.9" customHeight="1">
      <c r="A111" s="561">
        <v>11</v>
      </c>
      <c r="B111" s="564" t="str">
        <f>IF(作業員の選択!$C$21="","",VLOOKUP(作業員の選択!$C$21,基本データ!$A$11:$AH$60,2,FALSE))</f>
        <v>あおやぎ　いちろう</v>
      </c>
      <c r="C111" s="565"/>
      <c r="D111" s="565"/>
      <c r="E111" s="566"/>
      <c r="F111" s="567" t="str">
        <f>IF(作業員の選択!$C$21="","",VLOOKUP(作業員の選択!$C$21,基本データ!$A$11:$AH$60,3,FALSE))</f>
        <v>電工</v>
      </c>
      <c r="G111" s="568"/>
      <c r="H111" s="569"/>
      <c r="I111" s="572"/>
      <c r="J111" s="575">
        <f>IF(作業員の選択!$C$21="","　　年　月　日",VLOOKUP(作業員の選択!$C$21,基本データ!$A$11:$AR$60,4,FALSE))</f>
        <v>29535</v>
      </c>
      <c r="K111" s="576"/>
      <c r="L111" s="576"/>
      <c r="M111" s="597" t="str">
        <f>IF(作業員の選択!$C$21="","",VLOOKUP(作業員の選択!$C$21,基本データ!$A$11:$AR$60,35,FALSE))</f>
        <v>協会けんぽ</v>
      </c>
      <c r="N111" s="597" t="s">
        <v>432</v>
      </c>
      <c r="O111" s="598" t="str">
        <f>IF(作業員の選択!$C$21="","",IF(VLOOKUP(作業員の選択!$C$21,基本データ!$A$11:$AR$60,41,FALSE)="有","○",IF(VLOOKUP(作業員の選択!$C$21,基本データ!$A$11:$AR$60,41,FALSE)="","","")))</f>
        <v>○</v>
      </c>
      <c r="P111" s="600" t="str">
        <f>IF(作業員の選択!$C$21="","",VLOOKUP(作業員の選択!$C$21,基本データ!$A$11:$AH$60,14,FALSE))</f>
        <v>小型車両系建設機械</v>
      </c>
      <c r="Q111" s="515" t="str">
        <f>IF(作業員の選択!$C$21="","",VLOOKUP(作業員の選択!$C$21,基本データ!$A$11:$AH$60,20,FALSE))</f>
        <v>小型移動式クレーン(5t未満)</v>
      </c>
      <c r="R111" s="516"/>
      <c r="S111" s="516"/>
      <c r="T111" s="516"/>
      <c r="U111" s="517"/>
      <c r="V111" s="515" t="str">
        <f>IF(作業員の選択!$C$21="","",VLOOKUP(作業員の選択!$C$21,基本データ!$A$11:$AH$60,26,FALSE))</f>
        <v>第2種電気工事士</v>
      </c>
      <c r="W111" s="517"/>
      <c r="X111" s="521" t="s">
        <v>435</v>
      </c>
      <c r="Y111" s="522"/>
    </row>
    <row r="112" spans="1:25" ht="9.9" customHeight="1">
      <c r="A112" s="562"/>
      <c r="B112" s="528"/>
      <c r="C112" s="529"/>
      <c r="D112" s="529"/>
      <c r="E112" s="530"/>
      <c r="F112" s="536"/>
      <c r="G112" s="539"/>
      <c r="H112" s="570"/>
      <c r="I112" s="573"/>
      <c r="J112" s="578"/>
      <c r="K112" s="579"/>
      <c r="L112" s="579"/>
      <c r="M112" s="590"/>
      <c r="N112" s="590"/>
      <c r="O112" s="593"/>
      <c r="P112" s="591"/>
      <c r="Q112" s="518"/>
      <c r="R112" s="519"/>
      <c r="S112" s="519"/>
      <c r="T112" s="519"/>
      <c r="U112" s="520"/>
      <c r="V112" s="518"/>
      <c r="W112" s="520"/>
      <c r="X112" s="523"/>
      <c r="Y112" s="524"/>
    </row>
    <row r="113" spans="1:25" ht="9.9" customHeight="1">
      <c r="A113" s="562"/>
      <c r="B113" s="525" t="str">
        <f>IF(作業員の選択!$C$21="","",VLOOKUP(作業員の選択!$C$21,基本データ!$A$11:$AH$60,1,FALSE))</f>
        <v>青柳　一郎</v>
      </c>
      <c r="C113" s="526"/>
      <c r="D113" s="526"/>
      <c r="E113" s="527"/>
      <c r="F113" s="536"/>
      <c r="G113" s="539"/>
      <c r="H113" s="570"/>
      <c r="I113" s="573"/>
      <c r="J113" s="581"/>
      <c r="K113" s="582"/>
      <c r="L113" s="582"/>
      <c r="M113" s="531" t="str">
        <f>IF(作業員の選択!$C$21="","",VLOOKUP(作業員の選択!$C$21,基本データ!$A$11:$AR$60,37,FALSE))</f>
        <v>国民年金</v>
      </c>
      <c r="N113" s="589" t="s">
        <v>432</v>
      </c>
      <c r="O113" s="599"/>
      <c r="P113" s="591" t="str">
        <f>IF(作業員の選択!$C$21="","",VLOOKUP(作業員の選択!$C$21,基本データ!$A$11:$AH$60,15,FALSE))</f>
        <v>低圧電気取扱業務</v>
      </c>
      <c r="Q113" s="518" t="str">
        <f>IF(作業員の選択!$C$21="","",VLOOKUP(作業員の選択!$C$21,基本データ!$A$11:$AH$60,21,FALSE))</f>
        <v>玉掛作業者(1t以上)</v>
      </c>
      <c r="R113" s="519"/>
      <c r="S113" s="519"/>
      <c r="T113" s="519"/>
      <c r="U113" s="520"/>
      <c r="V113" s="518" t="str">
        <f>IF(作業員の選択!$C$21="","",VLOOKUP(作業員の選択!$C$21,基本データ!$A$11:$AH$60,27,FALSE))</f>
        <v>有線ﾃﾚﾋﾞｼﾞｮﾝ放送技術者</v>
      </c>
      <c r="W113" s="520"/>
      <c r="X113" s="587"/>
      <c r="Y113" s="588"/>
    </row>
    <row r="114" spans="1:25" ht="9.9" customHeight="1">
      <c r="A114" s="562"/>
      <c r="B114" s="528"/>
      <c r="C114" s="529"/>
      <c r="D114" s="529"/>
      <c r="E114" s="530"/>
      <c r="F114" s="536"/>
      <c r="G114" s="539"/>
      <c r="H114" s="570"/>
      <c r="I114" s="573"/>
      <c r="J114" s="535"/>
      <c r="K114" s="538">
        <f ca="1">IF(作業員の選択!$C$21="","　",VLOOKUP(作業員の選択!$C$21,基本データ!$A$11:$AR$60,42,FALSE))</f>
        <v>42</v>
      </c>
      <c r="L114" s="541" t="s">
        <v>436</v>
      </c>
      <c r="M114" s="532"/>
      <c r="N114" s="590"/>
      <c r="O114" s="592" t="str">
        <f>IF(作業員の選択!$C$21="","",IF(VLOOKUP(作業員の選択!$C$21,基本データ!$A$11:$AR$60,41,FALSE)="有","",IF(VLOOKUP(作業員の選択!$C$21,基本データ!$A$11:$AR$60,41,FALSE)="無","○","")))</f>
        <v/>
      </c>
      <c r="P114" s="591"/>
      <c r="Q114" s="518"/>
      <c r="R114" s="519"/>
      <c r="S114" s="519"/>
      <c r="T114" s="519"/>
      <c r="U114" s="520"/>
      <c r="V114" s="518"/>
      <c r="W114" s="520"/>
      <c r="X114" s="546" t="s">
        <v>435</v>
      </c>
      <c r="Y114" s="547"/>
    </row>
    <row r="115" spans="1:25" ht="9.9" customHeight="1">
      <c r="A115" s="562"/>
      <c r="B115" s="550" t="str">
        <f>IF(作業員の選択!$C$21="","",VLOOKUP(作業員の選択!$C$21,基本データ!$A$11:$AR$60,44,FALSE))</f>
        <v>1100000</v>
      </c>
      <c r="C115" s="551"/>
      <c r="D115" s="551"/>
      <c r="E115" s="552"/>
      <c r="F115" s="536"/>
      <c r="G115" s="539"/>
      <c r="H115" s="570"/>
      <c r="I115" s="573"/>
      <c r="J115" s="536"/>
      <c r="K115" s="539"/>
      <c r="L115" s="542"/>
      <c r="M115" s="531" t="str">
        <f>IF(作業員の選択!$C$21="","",VLOOKUP(作業員の選択!$C$21,基本データ!$A$11:$AN$50,39,FALSE))</f>
        <v>適用除外</v>
      </c>
      <c r="N115" s="589" t="str">
        <f>IF(作業員の選択!$C$21="","",IF(M115="適用除外","－",VLOOKUP(作業員の選択!$C$21,基本データ!$A$11:$AR$60,40,FALSE)))</f>
        <v>－</v>
      </c>
      <c r="O115" s="593"/>
      <c r="P115" s="591" t="str">
        <f>IF(作業員の選択!$C$21="","",VLOOKUP(作業員の選択!$C$21,基本データ!$A$11:$AH$60,16,FALSE))</f>
        <v>研削といし</v>
      </c>
      <c r="Q115" s="518" t="str">
        <f>IF(作業員の選択!$C$21="","",VLOOKUP(作業員の選択!$C$21,基本データ!$A$11:$AH$60,22,FALSE))</f>
        <v>高所作業車(10m以上)</v>
      </c>
      <c r="R115" s="519"/>
      <c r="S115" s="519"/>
      <c r="T115" s="519"/>
      <c r="U115" s="520"/>
      <c r="V115" s="518" t="str">
        <f>IF(作業員の選択!$C$21="","",VLOOKUP(作業員の選択!$C$21,基本データ!$A$11:$AH$60,28,FALSE))</f>
        <v>大型自動車</v>
      </c>
      <c r="W115" s="520"/>
      <c r="X115" s="523"/>
      <c r="Y115" s="524"/>
    </row>
    <row r="116" spans="1:25" ht="9.9" customHeight="1">
      <c r="A116" s="563"/>
      <c r="B116" s="553"/>
      <c r="C116" s="554"/>
      <c r="D116" s="554"/>
      <c r="E116" s="555"/>
      <c r="F116" s="537"/>
      <c r="G116" s="540"/>
      <c r="H116" s="571"/>
      <c r="I116" s="574"/>
      <c r="J116" s="537"/>
      <c r="K116" s="540"/>
      <c r="L116" s="543"/>
      <c r="M116" s="556" t="str">
        <f>IF(作業員の選択!$C$11="","",VLOOKUP(作業員の選択!$C$11,基本データ!$A$11:$AN$50,25,FALSE))</f>
        <v>ショベルローダー(1t以上)</v>
      </c>
      <c r="N116" s="595"/>
      <c r="O116" s="594"/>
      <c r="P116" s="596"/>
      <c r="Q116" s="559"/>
      <c r="R116" s="560"/>
      <c r="S116" s="560"/>
      <c r="T116" s="560"/>
      <c r="U116" s="558"/>
      <c r="V116" s="559"/>
      <c r="W116" s="558"/>
      <c r="X116" s="548"/>
      <c r="Y116" s="549"/>
    </row>
    <row r="117" spans="1:25" ht="9.9" customHeight="1">
      <c r="A117" s="561">
        <v>12</v>
      </c>
      <c r="B117" s="564" t="str">
        <f>IF(作業員の選択!$C$22="","",VLOOKUP(作業員の選択!$C$22,基本データ!$A$11:$AH$60,2,FALSE))</f>
        <v>あおやぎ　じろう</v>
      </c>
      <c r="C117" s="565"/>
      <c r="D117" s="565"/>
      <c r="E117" s="566"/>
      <c r="F117" s="567" t="str">
        <f>IF(作業員の選択!$C$22="","",VLOOKUP(作業員の選択!$C$22,基本データ!$A$11:$AH$60,3,FALSE))</f>
        <v>電工</v>
      </c>
      <c r="G117" s="568"/>
      <c r="H117" s="569"/>
      <c r="I117" s="572"/>
      <c r="J117" s="575">
        <f>IF(作業員の選択!$C$22="","　　年　月　日",VLOOKUP(作業員の選択!$C$22,基本データ!$A$11:$AR$60,4,FALSE))</f>
        <v>29026</v>
      </c>
      <c r="K117" s="576"/>
      <c r="L117" s="577"/>
      <c r="M117" s="584" t="str">
        <f>IF(作業員の選択!$C$22="","",VLOOKUP(作業員の選択!$C$22,基本データ!$A$11:$AR$60,35,FALSE))</f>
        <v>協会けんぽ</v>
      </c>
      <c r="N117" s="585" t="s">
        <v>432</v>
      </c>
      <c r="O117" s="586" t="str">
        <f>IF(作業員の選択!$C$22="","",IF(VLOOKUP(作業員の選択!$C$22,基本データ!$A$11:$AR$60,41,FALSE)="有","○",IF(VLOOKUP(作業員の選択!$C$22,基本データ!$A$11:$AR$60,41,FALSE)="","","")))</f>
        <v>○</v>
      </c>
      <c r="P117" s="517" t="str">
        <f>IF(作業員の選択!$C$22="","",VLOOKUP(作業員の選択!$C$22,基本データ!$A$11:$AH$60,14,FALSE))</f>
        <v>低圧電気取扱業務</v>
      </c>
      <c r="Q117" s="515" t="str">
        <f>IF(作業員の選択!$C$22="","",VLOOKUP(作業員の選択!$C$22,基本データ!$A$11:$AH$60,20,FALSE))</f>
        <v>小型移動式クレーン(5t未満)</v>
      </c>
      <c r="R117" s="516"/>
      <c r="S117" s="516"/>
      <c r="T117" s="516"/>
      <c r="U117" s="517"/>
      <c r="V117" s="515" t="str">
        <f>IF(作業員の選択!$C$22="","",VLOOKUP(作業員の選択!$C$22,基本データ!$A$11:$AH$60,26,FALSE))</f>
        <v>第1種電気工事士</v>
      </c>
      <c r="W117" s="517"/>
      <c r="X117" s="521" t="s">
        <v>435</v>
      </c>
      <c r="Y117" s="522"/>
    </row>
    <row r="118" spans="1:25" ht="9.9" customHeight="1">
      <c r="A118" s="562"/>
      <c r="B118" s="528"/>
      <c r="C118" s="529"/>
      <c r="D118" s="529"/>
      <c r="E118" s="530"/>
      <c r="F118" s="536"/>
      <c r="G118" s="539"/>
      <c r="H118" s="570"/>
      <c r="I118" s="573"/>
      <c r="J118" s="578"/>
      <c r="K118" s="579"/>
      <c r="L118" s="580"/>
      <c r="M118" s="532"/>
      <c r="N118" s="534"/>
      <c r="O118" s="544"/>
      <c r="P118" s="520"/>
      <c r="Q118" s="518"/>
      <c r="R118" s="519"/>
      <c r="S118" s="519"/>
      <c r="T118" s="519"/>
      <c r="U118" s="520"/>
      <c r="V118" s="518"/>
      <c r="W118" s="520"/>
      <c r="X118" s="523"/>
      <c r="Y118" s="524"/>
    </row>
    <row r="119" spans="1:25" ht="9.9" customHeight="1">
      <c r="A119" s="562"/>
      <c r="B119" s="525" t="str">
        <f>IF(作業員の選択!$C$22="","",VLOOKUP(作業員の選択!$C$22,基本データ!$A$11:$AH$60,1,FALSE))</f>
        <v>青柳　次郎</v>
      </c>
      <c r="C119" s="526"/>
      <c r="D119" s="526"/>
      <c r="E119" s="527"/>
      <c r="F119" s="536"/>
      <c r="G119" s="539"/>
      <c r="H119" s="570"/>
      <c r="I119" s="573"/>
      <c r="J119" s="581"/>
      <c r="K119" s="582"/>
      <c r="L119" s="583"/>
      <c r="M119" s="531" t="str">
        <f>IF(作業員の選択!$C$22="","",VLOOKUP(作業員の選択!$C$22,基本データ!$A$11:$AR$60,37,FALSE))</f>
        <v>国民年金</v>
      </c>
      <c r="N119" s="533" t="s">
        <v>432</v>
      </c>
      <c r="O119" s="544"/>
      <c r="P119" s="520" t="str">
        <f>IF(作業員の選択!$C$22="","",VLOOKUP(作業員の選択!$C$22,基本データ!$A$11:$AH$60,15,FALSE))</f>
        <v>職長訓練</v>
      </c>
      <c r="Q119" s="518" t="str">
        <f>IF(作業員の選択!$C$22="","",VLOOKUP(作業員の選択!$C$22,基本データ!$A$11:$AH$60,21,FALSE))</f>
        <v>玉掛作業者(1t以上)</v>
      </c>
      <c r="R119" s="519"/>
      <c r="S119" s="519"/>
      <c r="T119" s="519"/>
      <c r="U119" s="520"/>
      <c r="V119" s="518" t="str">
        <f>IF(作業員の選択!$C$22="","",VLOOKUP(作業員の選択!$C$22,基本データ!$A$11:$AH$60,27,FALSE))</f>
        <v>2級電気施工管理</v>
      </c>
      <c r="W119" s="520"/>
      <c r="X119" s="523"/>
      <c r="Y119" s="524"/>
    </row>
    <row r="120" spans="1:25" ht="9.9" customHeight="1">
      <c r="A120" s="562"/>
      <c r="B120" s="528"/>
      <c r="C120" s="529"/>
      <c r="D120" s="529"/>
      <c r="E120" s="530"/>
      <c r="F120" s="536"/>
      <c r="G120" s="539"/>
      <c r="H120" s="570"/>
      <c r="I120" s="573"/>
      <c r="J120" s="535"/>
      <c r="K120" s="538">
        <f ca="1">IF(作業員の選択!$C$22="","　",VLOOKUP(作業員の選択!$C$22,基本データ!$A$11:$AR$60,42,FALSE))</f>
        <v>44</v>
      </c>
      <c r="L120" s="541" t="s">
        <v>436</v>
      </c>
      <c r="M120" s="532">
        <v>0</v>
      </c>
      <c r="N120" s="534"/>
      <c r="O120" s="544" t="str">
        <f>IF(作業員の選択!$C$22="","",IF(VLOOKUP(作業員の選択!$C$22,基本データ!$A$11:$AR$60,41,FALSE)="有","",IF(VLOOKUP(作業員の選択!$C$22,基本データ!$A$11:$AR$60,41,FALSE)="無","○","")))</f>
        <v/>
      </c>
      <c r="P120" s="520"/>
      <c r="Q120" s="518"/>
      <c r="R120" s="519"/>
      <c r="S120" s="519"/>
      <c r="T120" s="519"/>
      <c r="U120" s="520"/>
      <c r="V120" s="518"/>
      <c r="W120" s="520"/>
      <c r="X120" s="546" t="s">
        <v>435</v>
      </c>
      <c r="Y120" s="547"/>
    </row>
    <row r="121" spans="1:25" ht="9.9" customHeight="1">
      <c r="A121" s="562"/>
      <c r="B121" s="550" t="str">
        <f>IF(作業員の選択!$C$22="","",VLOOKUP(作業員の選択!$C$22,基本データ!$A$11:$AR$60,44,FALSE))</f>
        <v>1200000</v>
      </c>
      <c r="C121" s="551"/>
      <c r="D121" s="551"/>
      <c r="E121" s="552"/>
      <c r="F121" s="536"/>
      <c r="G121" s="539"/>
      <c r="H121" s="570"/>
      <c r="I121" s="573"/>
      <c r="J121" s="536"/>
      <c r="K121" s="539"/>
      <c r="L121" s="542"/>
      <c r="M121" s="531">
        <f>IF(作業員の選択!$C$22="","",VLOOKUP(作業員の選択!$C$22,基本データ!$A$11:$AN$50,39,FALSE))</f>
        <v>0</v>
      </c>
      <c r="N121" s="533">
        <f>IF(作業員の選択!$C$22="","",IF(M121="適用除外","－",VLOOKUP(作業員の選択!$C$22,基本データ!$A$11:$AR$60,40,FALSE)))</f>
        <v>1012</v>
      </c>
      <c r="O121" s="544"/>
      <c r="P121" s="520" t="str">
        <f>IF(作業員の選択!$C$22="","",VLOOKUP(作業員の選択!$C$22,基本データ!$A$11:$AH$60,16,FALSE))</f>
        <v>研削といし</v>
      </c>
      <c r="Q121" s="518" t="str">
        <f>IF(作業員の選択!$C$22="","",VLOOKUP(作業員の選択!$C$22,基本データ!$A$11:$AH$60,22,FALSE))</f>
        <v>高所作業車(10m以上)</v>
      </c>
      <c r="R121" s="519"/>
      <c r="S121" s="519"/>
      <c r="T121" s="519"/>
      <c r="U121" s="520"/>
      <c r="V121" s="518" t="str">
        <f>IF(作業員の選択!$C$22="","",VLOOKUP(作業員の選択!$C$22,基本データ!$A$11:$AH$60,28,FALSE))</f>
        <v>大型自動車</v>
      </c>
      <c r="W121" s="520"/>
      <c r="X121" s="523"/>
      <c r="Y121" s="524"/>
    </row>
    <row r="122" spans="1:25" ht="9.9" customHeight="1">
      <c r="A122" s="563"/>
      <c r="B122" s="553"/>
      <c r="C122" s="554"/>
      <c r="D122" s="554"/>
      <c r="E122" s="555"/>
      <c r="F122" s="537"/>
      <c r="G122" s="540"/>
      <c r="H122" s="571"/>
      <c r="I122" s="574"/>
      <c r="J122" s="537"/>
      <c r="K122" s="540"/>
      <c r="L122" s="543"/>
      <c r="M122" s="556">
        <f>IF(作業員の選択!$C$12="","",VLOOKUP(作業員の選択!$C$12,基本データ!$A$11:$AN$50,25,FALSE))</f>
        <v>202</v>
      </c>
      <c r="N122" s="557"/>
      <c r="O122" s="545"/>
      <c r="P122" s="558"/>
      <c r="Q122" s="559"/>
      <c r="R122" s="560"/>
      <c r="S122" s="560"/>
      <c r="T122" s="560"/>
      <c r="U122" s="558"/>
      <c r="V122" s="559"/>
      <c r="W122" s="558"/>
      <c r="X122" s="548"/>
      <c r="Y122" s="549"/>
    </row>
    <row r="123" spans="1:25" ht="9.9" customHeight="1">
      <c r="A123" s="561">
        <v>13</v>
      </c>
      <c r="B123" s="564" t="str">
        <f>IF(作業員の選択!$C$23="","",VLOOKUP(作業員の選択!$C$23,基本データ!$A$11:$AH$60,2,FALSE))</f>
        <v>あおやぎ　さぶろう</v>
      </c>
      <c r="C123" s="565"/>
      <c r="D123" s="565"/>
      <c r="E123" s="566"/>
      <c r="F123" s="567" t="str">
        <f>IF(作業員の選択!$C$23="","",VLOOKUP(作業員の選択!$C$23,基本データ!$A$11:$AH$60,3,FALSE))</f>
        <v>電工</v>
      </c>
      <c r="G123" s="568"/>
      <c r="H123" s="569"/>
      <c r="I123" s="572"/>
      <c r="J123" s="575">
        <f>IF(作業員の選択!$C$23="","　　年　月　日",VLOOKUP(作業員の選択!$C$23,基本データ!$A$11:$AH$60,4,FALSE))</f>
        <v>28545</v>
      </c>
      <c r="K123" s="576"/>
      <c r="L123" s="577"/>
      <c r="M123" s="584" t="str">
        <f>IF(作業員の選択!$C$23="","",VLOOKUP(作業員の選択!$C$23,基本データ!$A$11:$AR$60,35,FALSE))</f>
        <v>協会けんぽ</v>
      </c>
      <c r="N123" s="585" t="s">
        <v>432</v>
      </c>
      <c r="O123" s="586" t="str">
        <f>IF(作業員の選択!$C$23="","",IF(VLOOKUP(作業員の選択!$C$23,基本データ!$A$11:$AR$60,41,FALSE)="有","○",IF(VLOOKUP(作業員の選択!$C$23,基本データ!$A$11:$AR$60,41,FALSE)="","","")))</f>
        <v>○</v>
      </c>
      <c r="P123" s="517" t="str">
        <f>IF(作業員の選択!$C$23="","",VLOOKUP(作業員の選択!$C$23,基本データ!$A$11:$AH$60,14,FALSE))</f>
        <v>小型車両系建設機械</v>
      </c>
      <c r="Q123" s="515" t="str">
        <f>IF(作業員の選択!$C$23="","",VLOOKUP(作業員の選択!$C$23,基本データ!$A$11:$AH$60,20,FALSE))</f>
        <v>小型移動式クレーン(5t未満)</v>
      </c>
      <c r="R123" s="516"/>
      <c r="S123" s="516"/>
      <c r="T123" s="516"/>
      <c r="U123" s="517"/>
      <c r="V123" s="515" t="str">
        <f>IF(作業員の選択!$C$23="","",VLOOKUP(作業員の選択!$C$23,基本データ!$A$11:$AH$60,26,FALSE))</f>
        <v>第2種電気工事士</v>
      </c>
      <c r="W123" s="517"/>
      <c r="X123" s="521" t="s">
        <v>435</v>
      </c>
      <c r="Y123" s="522"/>
    </row>
    <row r="124" spans="1:25" ht="9.9" customHeight="1">
      <c r="A124" s="562"/>
      <c r="B124" s="528"/>
      <c r="C124" s="529"/>
      <c r="D124" s="529"/>
      <c r="E124" s="530"/>
      <c r="F124" s="536"/>
      <c r="G124" s="539"/>
      <c r="H124" s="570"/>
      <c r="I124" s="573"/>
      <c r="J124" s="578"/>
      <c r="K124" s="579"/>
      <c r="L124" s="580"/>
      <c r="M124" s="532"/>
      <c r="N124" s="534"/>
      <c r="O124" s="544"/>
      <c r="P124" s="520"/>
      <c r="Q124" s="518"/>
      <c r="R124" s="519"/>
      <c r="S124" s="519"/>
      <c r="T124" s="519"/>
      <c r="U124" s="520"/>
      <c r="V124" s="518"/>
      <c r="W124" s="520"/>
      <c r="X124" s="523"/>
      <c r="Y124" s="524"/>
    </row>
    <row r="125" spans="1:25" ht="9.9" customHeight="1">
      <c r="A125" s="562"/>
      <c r="B125" s="525" t="str">
        <f>IF(作業員の選択!$C$23="","",VLOOKUP(作業員の選択!$C$23,基本データ!$A$11:$AH$60,1,FALSE))</f>
        <v>青柳　三郎</v>
      </c>
      <c r="C125" s="526"/>
      <c r="D125" s="526"/>
      <c r="E125" s="527"/>
      <c r="F125" s="536"/>
      <c r="G125" s="539"/>
      <c r="H125" s="570"/>
      <c r="I125" s="573"/>
      <c r="J125" s="581"/>
      <c r="K125" s="582"/>
      <c r="L125" s="583"/>
      <c r="M125" s="531" t="str">
        <f>IF(作業員の選択!$C$23="","",VLOOKUP(作業員の選択!$C$23,基本データ!$A$11:$AR$60,37,FALSE))</f>
        <v>国民年金</v>
      </c>
      <c r="N125" s="533" t="s">
        <v>432</v>
      </c>
      <c r="O125" s="544"/>
      <c r="P125" s="520" t="str">
        <f>IF(作業員の選択!$C$23="","",VLOOKUP(作業員の選択!$C$23,基本データ!$A$11:$AH$60,15,FALSE))</f>
        <v>低圧電気取扱業務</v>
      </c>
      <c r="Q125" s="518" t="str">
        <f>IF(作業員の選択!$C$23="","",VLOOKUP(作業員の選択!$C$23,基本データ!$A$11:$AH$60,21,FALSE))</f>
        <v>玉掛作業者(1t以上)</v>
      </c>
      <c r="R125" s="519"/>
      <c r="S125" s="519"/>
      <c r="T125" s="519"/>
      <c r="U125" s="520"/>
      <c r="V125" s="518" t="str">
        <f>IF(作業員の選択!$C$23="","",VLOOKUP(作業員の選択!$C$23,基本データ!$A$11:$AH$60,27,FALSE))</f>
        <v>有線ﾃﾚﾋﾞｼﾞｮﾝ放送技術者</v>
      </c>
      <c r="W125" s="520"/>
      <c r="X125" s="523"/>
      <c r="Y125" s="524"/>
    </row>
    <row r="126" spans="1:25" ht="9.9" customHeight="1">
      <c r="A126" s="562"/>
      <c r="B126" s="528"/>
      <c r="C126" s="529"/>
      <c r="D126" s="529"/>
      <c r="E126" s="530"/>
      <c r="F126" s="536"/>
      <c r="G126" s="539"/>
      <c r="H126" s="570"/>
      <c r="I126" s="573"/>
      <c r="J126" s="535"/>
      <c r="K126" s="538">
        <f ca="1">IF(作業員の選択!$C$23="","　",VLOOKUP(作業員の選択!$C$23,基本データ!$A$11:$AR$60,42,FALSE))</f>
        <v>45</v>
      </c>
      <c r="L126" s="541" t="s">
        <v>436</v>
      </c>
      <c r="M126" s="532">
        <v>0</v>
      </c>
      <c r="N126" s="534"/>
      <c r="O126" s="544" t="str">
        <f>IF(作業員の選択!$C$23="","",IF(VLOOKUP(作業員の選択!$C$23,基本データ!$A$11:$AR$60,41,FALSE)="有","",IF(VLOOKUP(作業員の選択!$C$23,基本データ!$A$11:$AR$60,41,FALSE)="無","○","")))</f>
        <v/>
      </c>
      <c r="P126" s="520"/>
      <c r="Q126" s="518"/>
      <c r="R126" s="519"/>
      <c r="S126" s="519"/>
      <c r="T126" s="519"/>
      <c r="U126" s="520"/>
      <c r="V126" s="518"/>
      <c r="W126" s="520"/>
      <c r="X126" s="546" t="s">
        <v>435</v>
      </c>
      <c r="Y126" s="547"/>
    </row>
    <row r="127" spans="1:25" ht="9.9" customHeight="1">
      <c r="A127" s="562"/>
      <c r="B127" s="550" t="str">
        <f>IF(作業員の選択!$C$23="","",VLOOKUP(作業員の選択!$C$23,基本データ!$A$11:$AR$60,44,FALSE))</f>
        <v>1300000</v>
      </c>
      <c r="C127" s="551"/>
      <c r="D127" s="551"/>
      <c r="E127" s="552"/>
      <c r="F127" s="536"/>
      <c r="G127" s="539"/>
      <c r="H127" s="570"/>
      <c r="I127" s="573"/>
      <c r="J127" s="536"/>
      <c r="K127" s="539"/>
      <c r="L127" s="542"/>
      <c r="M127" s="531">
        <f>IF(作業員の選択!$C$23="","",VLOOKUP(作業員の選択!$C$23,基本データ!$A$11:$AN$50,39,FALSE))</f>
        <v>0</v>
      </c>
      <c r="N127" s="533">
        <f>IF(作業員の選択!$C$23="","",IF(M127="適用除外","－",VLOOKUP(作業員の選択!$C$23,基本データ!$A$11:$AR$60,40,FALSE)))</f>
        <v>1013</v>
      </c>
      <c r="O127" s="544"/>
      <c r="P127" s="520" t="str">
        <f>IF(作業員の選択!$C$23="","",VLOOKUP(作業員の選択!$C$23,基本データ!$A$11:$AH$60,16,FALSE))</f>
        <v>研削といし</v>
      </c>
      <c r="Q127" s="518" t="str">
        <f>IF(作業員の選択!$C$23="","",VLOOKUP(作業員の選択!$C$23,基本データ!$A$11:$AH$60,22,FALSE))</f>
        <v>高所作業車(10m以上)</v>
      </c>
      <c r="R127" s="519"/>
      <c r="S127" s="519"/>
      <c r="T127" s="519"/>
      <c r="U127" s="520"/>
      <c r="V127" s="518" t="str">
        <f>IF(作業員の選択!$C$23="","",VLOOKUP(作業員の選択!$C$23,基本データ!$A$11:$AH$60,28,FALSE))</f>
        <v>大型自動車</v>
      </c>
      <c r="W127" s="520"/>
      <c r="X127" s="523"/>
      <c r="Y127" s="524"/>
    </row>
    <row r="128" spans="1:25" ht="9.9" customHeight="1">
      <c r="A128" s="563"/>
      <c r="B128" s="553"/>
      <c r="C128" s="554"/>
      <c r="D128" s="554"/>
      <c r="E128" s="555"/>
      <c r="F128" s="537"/>
      <c r="G128" s="540"/>
      <c r="H128" s="571"/>
      <c r="I128" s="574"/>
      <c r="J128" s="537"/>
      <c r="K128" s="540"/>
      <c r="L128" s="543"/>
      <c r="M128" s="556">
        <f>IF(作業員の選択!$C$13="","",VLOOKUP(作業員の選択!$C$13,基本データ!$A$11:$AN$50,25,FALSE))</f>
        <v>203</v>
      </c>
      <c r="N128" s="557"/>
      <c r="O128" s="545"/>
      <c r="P128" s="558"/>
      <c r="Q128" s="559"/>
      <c r="R128" s="560"/>
      <c r="S128" s="560"/>
      <c r="T128" s="560"/>
      <c r="U128" s="558"/>
      <c r="V128" s="559"/>
      <c r="W128" s="558"/>
      <c r="X128" s="548"/>
      <c r="Y128" s="549"/>
    </row>
    <row r="129" spans="1:25" ht="9.9" customHeight="1">
      <c r="A129" s="561">
        <v>14</v>
      </c>
      <c r="B129" s="564" t="str">
        <f>IF(作業員の選択!$C$24="","",VLOOKUP(作業員の選択!$C$24,基本データ!$A$11:$AH$60,2,FALSE))</f>
        <v>あおやぎ　しろう</v>
      </c>
      <c r="C129" s="565"/>
      <c r="D129" s="565"/>
      <c r="E129" s="566"/>
      <c r="F129" s="567" t="str">
        <f>IF(作業員の選択!$C$24="","",VLOOKUP(作業員の選択!$C$24,基本データ!$A$11:$AH$60,3,FALSE))</f>
        <v>電工</v>
      </c>
      <c r="G129" s="568"/>
      <c r="H129" s="569"/>
      <c r="I129" s="572"/>
      <c r="J129" s="575">
        <f>IF(作業員の選択!$C$24="","　　年　月　日",VLOOKUP(作業員の選択!$C$24,基本データ!$A$11:$AH$60,4,FALSE))</f>
        <v>27372</v>
      </c>
      <c r="K129" s="576"/>
      <c r="L129" s="577"/>
      <c r="M129" s="584" t="str">
        <f>IF(作業員の選択!$C$24="","",VLOOKUP(作業員の選択!$C$24,基本データ!$A$11:$AR$60,35,FALSE))</f>
        <v>協会けんぽ</v>
      </c>
      <c r="N129" s="585" t="s">
        <v>432</v>
      </c>
      <c r="O129" s="586" t="str">
        <f>IF(作業員の選択!$C$24="","",IF(VLOOKUP(作業員の選択!$C$24,基本データ!$A$11:$AR$60,41,FALSE)="有","○",IF(VLOOKUP(作業員の選択!$C$24,基本データ!$A$11:$AR$60,41,FALSE)="","","")))</f>
        <v>○</v>
      </c>
      <c r="P129" s="517" t="str">
        <f>IF(作業員の選択!$C$24="","",VLOOKUP(作業員の選択!$C$24,基本データ!$A$11:$AH$60,14,FALSE))</f>
        <v>低圧電気取扱業務</v>
      </c>
      <c r="Q129" s="515" t="str">
        <f>IF(作業員の選択!$C$24="","",VLOOKUP(作業員の選択!$C$24,基本データ!$A$11:$AH$60,20,FALSE))</f>
        <v>玉掛作業者(1t以上)</v>
      </c>
      <c r="R129" s="516"/>
      <c r="S129" s="516"/>
      <c r="T129" s="516"/>
      <c r="U129" s="517"/>
      <c r="V129" s="515" t="str">
        <f>IF(作業員の選択!$C$24="","",VLOOKUP(作業員の選択!$C$24,基本データ!$A$11:$AH$60,26,FALSE))</f>
        <v>第1種電気工事士</v>
      </c>
      <c r="W129" s="517"/>
      <c r="X129" s="521" t="s">
        <v>435</v>
      </c>
      <c r="Y129" s="522"/>
    </row>
    <row r="130" spans="1:25" ht="9.9" customHeight="1">
      <c r="A130" s="562"/>
      <c r="B130" s="528"/>
      <c r="C130" s="529"/>
      <c r="D130" s="529"/>
      <c r="E130" s="530"/>
      <c r="F130" s="536"/>
      <c r="G130" s="539"/>
      <c r="H130" s="570"/>
      <c r="I130" s="573"/>
      <c r="J130" s="578"/>
      <c r="K130" s="579"/>
      <c r="L130" s="580"/>
      <c r="M130" s="532"/>
      <c r="N130" s="534"/>
      <c r="O130" s="544"/>
      <c r="P130" s="520"/>
      <c r="Q130" s="518"/>
      <c r="R130" s="519"/>
      <c r="S130" s="519"/>
      <c r="T130" s="519"/>
      <c r="U130" s="520"/>
      <c r="V130" s="518"/>
      <c r="W130" s="520"/>
      <c r="X130" s="523"/>
      <c r="Y130" s="524"/>
    </row>
    <row r="131" spans="1:25" ht="9.9" customHeight="1">
      <c r="A131" s="562"/>
      <c r="B131" s="525" t="str">
        <f>IF(作業員の選択!$C$24="","",VLOOKUP(作業員の選択!$C$24,基本データ!$A$11:$AH$60,1,FALSE))</f>
        <v>青柳　四郎</v>
      </c>
      <c r="C131" s="526"/>
      <c r="D131" s="526"/>
      <c r="E131" s="527"/>
      <c r="F131" s="536"/>
      <c r="G131" s="539"/>
      <c r="H131" s="570"/>
      <c r="I131" s="573"/>
      <c r="J131" s="581"/>
      <c r="K131" s="582"/>
      <c r="L131" s="583"/>
      <c r="M131" s="531" t="str">
        <f>IF(作業員の選択!$C$24="","",VLOOKUP(作業員の選択!$C$24,基本データ!$A$11:$AR$60,37,FALSE))</f>
        <v>国民年金</v>
      </c>
      <c r="N131" s="533" t="s">
        <v>432</v>
      </c>
      <c r="O131" s="544"/>
      <c r="P131" s="520" t="str">
        <f>IF(作業員の選択!$C$24="","",VLOOKUP(作業員の選択!$C$24,基本データ!$A$11:$AH$60,15,FALSE))</f>
        <v>職長訓練</v>
      </c>
      <c r="Q131" s="518" t="str">
        <f>IF(作業員の選択!$C$24="","",VLOOKUP(作業員の選択!$C$24,基本データ!$A$11:$AH$60,21,FALSE))</f>
        <v>小型移動式クレーン(5t未満)</v>
      </c>
      <c r="R131" s="519"/>
      <c r="S131" s="519"/>
      <c r="T131" s="519"/>
      <c r="U131" s="520"/>
      <c r="V131" s="518" t="str">
        <f>IF(作業員の選択!$C$24="","",VLOOKUP(作業員の選択!$C$24,基本データ!$A$11:$AH$60,27,FALSE))</f>
        <v>2級電気施工管理</v>
      </c>
      <c r="W131" s="520"/>
      <c r="X131" s="523"/>
      <c r="Y131" s="524"/>
    </row>
    <row r="132" spans="1:25" ht="9.9" customHeight="1">
      <c r="A132" s="562"/>
      <c r="B132" s="528"/>
      <c r="C132" s="529"/>
      <c r="D132" s="529"/>
      <c r="E132" s="530"/>
      <c r="F132" s="536"/>
      <c r="G132" s="539"/>
      <c r="H132" s="570"/>
      <c r="I132" s="573"/>
      <c r="J132" s="535"/>
      <c r="K132" s="538">
        <f ca="1">IF(作業員の選択!$C$24="","　",VLOOKUP(作業員の選択!$C$24,基本データ!$A$11:$AR$60,42,FALSE))</f>
        <v>48</v>
      </c>
      <c r="L132" s="541" t="s">
        <v>436</v>
      </c>
      <c r="M132" s="532">
        <v>0</v>
      </c>
      <c r="N132" s="534"/>
      <c r="O132" s="544" t="str">
        <f>IF(作業員の選択!$C$24="","",IF(VLOOKUP(作業員の選択!$C$24,基本データ!$A$11:$AR$60,41,FALSE)="有","",IF(VLOOKUP(作業員の選択!$C$24,基本データ!$A$11:$AR$60,41,FALSE)="無","○","")))</f>
        <v/>
      </c>
      <c r="P132" s="520"/>
      <c r="Q132" s="518"/>
      <c r="R132" s="519"/>
      <c r="S132" s="519"/>
      <c r="T132" s="519"/>
      <c r="U132" s="520"/>
      <c r="V132" s="518"/>
      <c r="W132" s="520"/>
      <c r="X132" s="546" t="s">
        <v>435</v>
      </c>
      <c r="Y132" s="547"/>
    </row>
    <row r="133" spans="1:25" ht="9.9" customHeight="1">
      <c r="A133" s="562"/>
      <c r="B133" s="550" t="str">
        <f>IF(作業員の選択!$C$24="","",VLOOKUP(作業員の選択!$C$24,基本データ!$A$11:$AR$60,44,FALSE))</f>
        <v>1400000</v>
      </c>
      <c r="C133" s="551"/>
      <c r="D133" s="551"/>
      <c r="E133" s="552"/>
      <c r="F133" s="536"/>
      <c r="G133" s="539"/>
      <c r="H133" s="570"/>
      <c r="I133" s="573"/>
      <c r="J133" s="536"/>
      <c r="K133" s="539"/>
      <c r="L133" s="542"/>
      <c r="M133" s="531">
        <f>IF(作業員の選択!$C$24="","",VLOOKUP(作業員の選択!$C$24,基本データ!$A$11:$AN$50,39,FALSE))</f>
        <v>0</v>
      </c>
      <c r="N133" s="533">
        <f>IF(作業員の選択!$C$24="","",IF(M133="適用除外","－",VLOOKUP(作業員の選択!$C$24,基本データ!$A$11:$AR$60,40,FALSE)))</f>
        <v>1014</v>
      </c>
      <c r="O133" s="544"/>
      <c r="P133" s="520" t="str">
        <f>IF(作業員の選択!$C$24="","",VLOOKUP(作業員の選択!$C$24,基本データ!$A$11:$AH$60,16,FALSE))</f>
        <v>研削といし</v>
      </c>
      <c r="Q133" s="518" t="str">
        <f>IF(作業員の選択!$C$24="","",VLOOKUP(作業員の選択!$C$24,基本データ!$A$11:$AH$60,22,FALSE))</f>
        <v>高所作業車(10m以上)</v>
      </c>
      <c r="R133" s="519"/>
      <c r="S133" s="519"/>
      <c r="T133" s="519"/>
      <c r="U133" s="520"/>
      <c r="V133" s="518" t="str">
        <f>IF(作業員の選択!$C$24="","",VLOOKUP(作業員の選択!$C$24,基本データ!$A$11:$AH$60,28,FALSE))</f>
        <v>大型自動車</v>
      </c>
      <c r="W133" s="520"/>
      <c r="X133" s="523"/>
      <c r="Y133" s="524"/>
    </row>
    <row r="134" spans="1:25" ht="9.9" customHeight="1">
      <c r="A134" s="563"/>
      <c r="B134" s="553"/>
      <c r="C134" s="554"/>
      <c r="D134" s="554"/>
      <c r="E134" s="555"/>
      <c r="F134" s="537"/>
      <c r="G134" s="540"/>
      <c r="H134" s="571"/>
      <c r="I134" s="574"/>
      <c r="J134" s="537"/>
      <c r="K134" s="540"/>
      <c r="L134" s="543"/>
      <c r="M134" s="556">
        <f>IF(作業員の選択!$C$14="","",VLOOKUP(作業員の選択!$C$14,基本データ!$A$11:$AN$50,25,FALSE))</f>
        <v>204</v>
      </c>
      <c r="N134" s="557"/>
      <c r="O134" s="545"/>
      <c r="P134" s="558"/>
      <c r="Q134" s="559"/>
      <c r="R134" s="560"/>
      <c r="S134" s="560"/>
      <c r="T134" s="560"/>
      <c r="U134" s="558"/>
      <c r="V134" s="559"/>
      <c r="W134" s="558"/>
      <c r="X134" s="548"/>
      <c r="Y134" s="549"/>
    </row>
    <row r="135" spans="1:25" ht="9.9" customHeight="1">
      <c r="A135" s="561">
        <v>15</v>
      </c>
      <c r="B135" s="564" t="str">
        <f>IF(作業員の選択!$C$25="","",VLOOKUP(作業員の選択!$C$25,基本データ!$A$11:$AH$60,2,FALSE))</f>
        <v>あおやぎ　ごろう</v>
      </c>
      <c r="C135" s="565"/>
      <c r="D135" s="565"/>
      <c r="E135" s="566"/>
      <c r="F135" s="567" t="str">
        <f>IF(作業員の選択!$C$25="","",VLOOKUP(作業員の選択!$C$25,基本データ!$A$11:$AH$60,3,FALSE))</f>
        <v>電工</v>
      </c>
      <c r="G135" s="568"/>
      <c r="H135" s="569"/>
      <c r="I135" s="572"/>
      <c r="J135" s="575">
        <f>IF(作業員の選択!$C$25="","　　年　月　日",VLOOKUP(作業員の選択!$C$25,基本データ!$A$11:$AH$60,4,FALSE))</f>
        <v>27730</v>
      </c>
      <c r="K135" s="576"/>
      <c r="L135" s="577"/>
      <c r="M135" s="584" t="str">
        <f>IF(作業員の選択!$C$25="","",VLOOKUP(作業員の選択!$C$25,基本データ!$A$11:$AR$60,35,FALSE))</f>
        <v>協会けんぽ</v>
      </c>
      <c r="N135" s="585" t="s">
        <v>432</v>
      </c>
      <c r="O135" s="586" t="str">
        <f>IF(作業員の選択!$C$25="","",IF(VLOOKUP(作業員の選択!$C$25,基本データ!$A$11:$AR$60,41,FALSE)="有","○",IF(VLOOKUP(作業員の選択!$C$25,基本データ!$A$11:$AR$60,41,FALSE)="","","")))</f>
        <v>○</v>
      </c>
      <c r="P135" s="517" t="str">
        <f>IF(作業員の選択!$C$25="","",VLOOKUP(作業員の選択!$C$25,基本データ!$A$11:$AH$60,14,FALSE))</f>
        <v>小型車両系建設機械</v>
      </c>
      <c r="Q135" s="515" t="str">
        <f>IF(作業員の選択!$C$25="","",VLOOKUP(作業員の選択!$C$25,基本データ!$A$11:$AH$60,20,FALSE))</f>
        <v>高所作業車(10m以上)</v>
      </c>
      <c r="R135" s="516"/>
      <c r="S135" s="516"/>
      <c r="T135" s="516"/>
      <c r="U135" s="517"/>
      <c r="V135" s="515" t="str">
        <f>IF(作業員の選択!$C$25="","",VLOOKUP(作業員の選択!$C$25,基本データ!$A$11:$AH$60,26,FALSE))</f>
        <v>第1種電気工事士</v>
      </c>
      <c r="W135" s="517"/>
      <c r="X135" s="521" t="s">
        <v>435</v>
      </c>
      <c r="Y135" s="522"/>
    </row>
    <row r="136" spans="1:25" ht="9.9" customHeight="1">
      <c r="A136" s="562"/>
      <c r="B136" s="528"/>
      <c r="C136" s="529"/>
      <c r="D136" s="529"/>
      <c r="E136" s="530"/>
      <c r="F136" s="536"/>
      <c r="G136" s="539"/>
      <c r="H136" s="570"/>
      <c r="I136" s="573"/>
      <c r="J136" s="578"/>
      <c r="K136" s="579"/>
      <c r="L136" s="580"/>
      <c r="M136" s="532"/>
      <c r="N136" s="534"/>
      <c r="O136" s="544"/>
      <c r="P136" s="520"/>
      <c r="Q136" s="518"/>
      <c r="R136" s="519"/>
      <c r="S136" s="519"/>
      <c r="T136" s="519"/>
      <c r="U136" s="520"/>
      <c r="V136" s="518"/>
      <c r="W136" s="520"/>
      <c r="X136" s="523"/>
      <c r="Y136" s="524"/>
    </row>
    <row r="137" spans="1:25" ht="9.9" customHeight="1">
      <c r="A137" s="562"/>
      <c r="B137" s="525" t="str">
        <f>IF(作業員の選択!$C$25="","",VLOOKUP(作業員の選択!$C$25,基本データ!$A$11:$AH$60,1,FALSE))</f>
        <v>青柳　五郎</v>
      </c>
      <c r="C137" s="526"/>
      <c r="D137" s="526"/>
      <c r="E137" s="527"/>
      <c r="F137" s="536"/>
      <c r="G137" s="539"/>
      <c r="H137" s="570"/>
      <c r="I137" s="573"/>
      <c r="J137" s="581"/>
      <c r="K137" s="582"/>
      <c r="L137" s="583"/>
      <c r="M137" s="531" t="str">
        <f>IF(作業員の選択!$C$25="","",VLOOKUP(作業員の選択!$C$25,基本データ!$A$11:$AR$60,37,FALSE))</f>
        <v>国民年金</v>
      </c>
      <c r="N137" s="533" t="s">
        <v>432</v>
      </c>
      <c r="O137" s="544"/>
      <c r="P137" s="520" t="str">
        <f>IF(作業員の選択!$C$25="","",VLOOKUP(作業員の選択!$C$25,基本データ!$A$11:$AH$60,15,FALSE))</f>
        <v>低圧電気取扱業務</v>
      </c>
      <c r="Q137" s="518" t="str">
        <f>IF(作業員の選択!$C$25="","",VLOOKUP(作業員の選択!$C$25,基本データ!$A$11:$AH$60,21,FALSE))</f>
        <v>小型移動式クレーン(5t未満)</v>
      </c>
      <c r="R137" s="519"/>
      <c r="S137" s="519"/>
      <c r="T137" s="519"/>
      <c r="U137" s="520"/>
      <c r="V137" s="518" t="str">
        <f>IF(作業員の選択!$C$25="","",VLOOKUP(作業員の選択!$C$25,基本データ!$A$11:$AH$60,27,FALSE))</f>
        <v>有線ﾃﾚﾋﾞｼﾞｮﾝ放送技術者</v>
      </c>
      <c r="W137" s="520"/>
      <c r="X137" s="523"/>
      <c r="Y137" s="524"/>
    </row>
    <row r="138" spans="1:25" ht="9.9" customHeight="1">
      <c r="A138" s="562"/>
      <c r="B138" s="528"/>
      <c r="C138" s="529"/>
      <c r="D138" s="529"/>
      <c r="E138" s="530"/>
      <c r="F138" s="536"/>
      <c r="G138" s="539"/>
      <c r="H138" s="570"/>
      <c r="I138" s="573"/>
      <c r="J138" s="535"/>
      <c r="K138" s="538">
        <f ca="1">IF(作業員の選択!$C$25="","　",VLOOKUP(作業員の選択!$C$25,基本データ!$A$11:$AR$60,42,FALSE))</f>
        <v>47</v>
      </c>
      <c r="L138" s="541" t="s">
        <v>436</v>
      </c>
      <c r="M138" s="532">
        <v>0</v>
      </c>
      <c r="N138" s="534"/>
      <c r="O138" s="544" t="str">
        <f>IF(作業員の選択!$C$25="","",IF(VLOOKUP(作業員の選択!$C$25,基本データ!$A$11:$AR$60,41,FALSE)="有","",IF(VLOOKUP(作業員の選択!$C$25,基本データ!$A$11:$AR$60,41,FALSE)="無","○","")))</f>
        <v/>
      </c>
      <c r="P138" s="520"/>
      <c r="Q138" s="518"/>
      <c r="R138" s="519"/>
      <c r="S138" s="519"/>
      <c r="T138" s="519"/>
      <c r="U138" s="520"/>
      <c r="V138" s="518"/>
      <c r="W138" s="520"/>
      <c r="X138" s="546" t="s">
        <v>435</v>
      </c>
      <c r="Y138" s="547"/>
    </row>
    <row r="139" spans="1:25" ht="9.9" customHeight="1">
      <c r="A139" s="562"/>
      <c r="B139" s="550" t="str">
        <f>IF(作業員の選択!$C$25="","",VLOOKUP(作業員の選択!$C$25,基本データ!$A$11:$AR$60,44,FALSE))</f>
        <v>1500000</v>
      </c>
      <c r="C139" s="551"/>
      <c r="D139" s="551"/>
      <c r="E139" s="552"/>
      <c r="F139" s="536"/>
      <c r="G139" s="539"/>
      <c r="H139" s="570"/>
      <c r="I139" s="573"/>
      <c r="J139" s="536"/>
      <c r="K139" s="539"/>
      <c r="L139" s="542"/>
      <c r="M139" s="531">
        <f>IF(作業員の選択!$C$25="","",VLOOKUP(作業員の選択!$C$25,基本データ!$A$11:$AN$50,39,FALSE))</f>
        <v>0</v>
      </c>
      <c r="N139" s="533">
        <f>IF(作業員の選択!$C$25="","",IF(M139="適用除外","－",VLOOKUP(作業員の選択!$C$25,基本データ!$A$11:$AR$60,40,FALSE)))</f>
        <v>1015</v>
      </c>
      <c r="O139" s="544"/>
      <c r="P139" s="520" t="str">
        <f>IF(作業員の選択!$C$25="","",VLOOKUP(作業員の選択!$C$25,基本データ!$A$11:$AH$60,16,FALSE))</f>
        <v>研削といし</v>
      </c>
      <c r="Q139" s="518" t="str">
        <f>IF(作業員の選択!$C$25="","",VLOOKUP(作業員の選択!$C$25,基本データ!$A$11:$AH$60,22,FALSE))</f>
        <v>玉掛作業者(1t以上)</v>
      </c>
      <c r="R139" s="519"/>
      <c r="S139" s="519"/>
      <c r="T139" s="519"/>
      <c r="U139" s="520"/>
      <c r="V139" s="518" t="str">
        <f>IF(作業員の選択!$C$25="","",VLOOKUP(作業員の選択!$C$25,基本データ!$A$11:$AH$60,28,FALSE))</f>
        <v>大型自動車</v>
      </c>
      <c r="W139" s="520"/>
      <c r="X139" s="523"/>
      <c r="Y139" s="524"/>
    </row>
    <row r="140" spans="1:25" ht="9.9" customHeight="1">
      <c r="A140" s="563"/>
      <c r="B140" s="553"/>
      <c r="C140" s="554"/>
      <c r="D140" s="554"/>
      <c r="E140" s="555"/>
      <c r="F140" s="537"/>
      <c r="G140" s="540"/>
      <c r="H140" s="571"/>
      <c r="I140" s="574"/>
      <c r="J140" s="537"/>
      <c r="K140" s="540"/>
      <c r="L140" s="543"/>
      <c r="M140" s="556">
        <f>IF(作業員の選択!$C$15="","",VLOOKUP(作業員の選択!$C$15,基本データ!$A$11:$AN$50,25,FALSE))</f>
        <v>205</v>
      </c>
      <c r="N140" s="557"/>
      <c r="O140" s="545"/>
      <c r="P140" s="558"/>
      <c r="Q140" s="559"/>
      <c r="R140" s="560"/>
      <c r="S140" s="560"/>
      <c r="T140" s="560"/>
      <c r="U140" s="558"/>
      <c r="V140" s="559"/>
      <c r="W140" s="558"/>
      <c r="X140" s="548"/>
      <c r="Y140" s="549"/>
    </row>
    <row r="141" spans="1:25" ht="9.9" customHeight="1">
      <c r="A141" s="561">
        <v>16</v>
      </c>
      <c r="B141" s="564" t="str">
        <f>IF(作業員の選択!$C$26="","",VLOOKUP(作業員の選択!$C$26,基本データ!$A$11:$AH$60,2,FALSE))</f>
        <v>あおやぎ　ろくろう</v>
      </c>
      <c r="C141" s="565"/>
      <c r="D141" s="565"/>
      <c r="E141" s="566"/>
      <c r="F141" s="567" t="str">
        <f>IF(作業員の選択!$C$26="","",VLOOKUP(作業員の選択!$C$26,基本データ!$A$11:$AH$60,3,FALSE))</f>
        <v>電工</v>
      </c>
      <c r="G141" s="568"/>
      <c r="H141" s="569"/>
      <c r="I141" s="572"/>
      <c r="J141" s="575">
        <f>IF(作業員の選択!$C$26="","　　年　月　日",VLOOKUP(作業員の選択!$C$26,基本データ!$A$11:$AH$60,4,FALSE))</f>
        <v>26709</v>
      </c>
      <c r="K141" s="576"/>
      <c r="L141" s="577"/>
      <c r="M141" s="584" t="str">
        <f>IF(作業員の選択!$C$26="","",VLOOKUP(作業員の選択!$C$26,基本データ!$A$11:$AR$60,35,FALSE))</f>
        <v>協会けんぽ</v>
      </c>
      <c r="N141" s="585" t="s">
        <v>432</v>
      </c>
      <c r="O141" s="586" t="str">
        <f>IF(作業員の選択!$C$26="","",IF(VLOOKUP(作業員の選択!$C$26,基本データ!$A$11:$AR$60,41,FALSE)="有","○",IF(VLOOKUP(作業員の選択!$C$26,基本データ!$A$11:$AR$60,41,FALSE)="","","")))</f>
        <v>○</v>
      </c>
      <c r="P141" s="517" t="str">
        <f>IF(作業員の選択!$C$26="","",VLOOKUP(作業員の選択!$C$26,基本データ!$A$11:$AH$60,14,FALSE))</f>
        <v>低圧電気取扱業務</v>
      </c>
      <c r="Q141" s="515" t="str">
        <f>IF(作業員の選択!$C$26="","",VLOOKUP(作業員の選択!$C$26,基本データ!$A$11:$AH$60,20,FALSE))</f>
        <v>小型移動式クレーン(5t未満)</v>
      </c>
      <c r="R141" s="516"/>
      <c r="S141" s="516"/>
      <c r="T141" s="516"/>
      <c r="U141" s="517"/>
      <c r="V141" s="515" t="str">
        <f>IF(作業員の選択!$C$26="","",VLOOKUP(作業員の選択!$C$26,基本データ!$A$11:$AH$60,26,FALSE))</f>
        <v>第1種電気工事士</v>
      </c>
      <c r="W141" s="517"/>
      <c r="X141" s="521" t="s">
        <v>435</v>
      </c>
      <c r="Y141" s="522"/>
    </row>
    <row r="142" spans="1:25" ht="9.9" customHeight="1">
      <c r="A142" s="562"/>
      <c r="B142" s="528"/>
      <c r="C142" s="529"/>
      <c r="D142" s="529"/>
      <c r="E142" s="530"/>
      <c r="F142" s="536"/>
      <c r="G142" s="539"/>
      <c r="H142" s="570"/>
      <c r="I142" s="573"/>
      <c r="J142" s="578"/>
      <c r="K142" s="579"/>
      <c r="L142" s="580"/>
      <c r="M142" s="532"/>
      <c r="N142" s="534"/>
      <c r="O142" s="544"/>
      <c r="P142" s="520"/>
      <c r="Q142" s="518"/>
      <c r="R142" s="519"/>
      <c r="S142" s="519"/>
      <c r="T142" s="519"/>
      <c r="U142" s="520"/>
      <c r="V142" s="518"/>
      <c r="W142" s="520"/>
      <c r="X142" s="523"/>
      <c r="Y142" s="524"/>
    </row>
    <row r="143" spans="1:25" ht="9.9" customHeight="1">
      <c r="A143" s="562"/>
      <c r="B143" s="525" t="str">
        <f>IF(作業員の選択!$C$26="","",VLOOKUP(作業員の選択!$C$26,基本データ!$A$11:$AH$60,1,FALSE))</f>
        <v>青柳　六郎</v>
      </c>
      <c r="C143" s="526"/>
      <c r="D143" s="526"/>
      <c r="E143" s="527"/>
      <c r="F143" s="536"/>
      <c r="G143" s="539"/>
      <c r="H143" s="570"/>
      <c r="I143" s="573"/>
      <c r="J143" s="581"/>
      <c r="K143" s="582"/>
      <c r="L143" s="583"/>
      <c r="M143" s="531" t="str">
        <f>IF(作業員の選択!$C$26="","",VLOOKUP(作業員の選択!$C$26,基本データ!$A$11:$AR$60,37,FALSE))</f>
        <v>国民年金</v>
      </c>
      <c r="N143" s="533" t="s">
        <v>432</v>
      </c>
      <c r="O143" s="544"/>
      <c r="P143" s="520" t="str">
        <f>IF(作業員の選択!$C$26="","",VLOOKUP(作業員の選択!$C$26,基本データ!$A$11:$AH$60,15,FALSE))</f>
        <v>職長訓練</v>
      </c>
      <c r="Q143" s="518" t="str">
        <f>IF(作業員の選択!$C$26="","",VLOOKUP(作業員の選択!$C$26,基本データ!$A$11:$AH$60,21,FALSE))</f>
        <v>玉掛作業者(1t以上)</v>
      </c>
      <c r="R143" s="519"/>
      <c r="S143" s="519"/>
      <c r="T143" s="519"/>
      <c r="U143" s="520"/>
      <c r="V143" s="518" t="str">
        <f>IF(作業員の選択!$C$26="","",VLOOKUP(作業員の選択!$C$26,基本データ!$A$11:$AH$60,27,FALSE))</f>
        <v>2級電気施工管理</v>
      </c>
      <c r="W143" s="520"/>
      <c r="X143" s="523"/>
      <c r="Y143" s="524"/>
    </row>
    <row r="144" spans="1:25" ht="9.9" customHeight="1">
      <c r="A144" s="562"/>
      <c r="B144" s="528"/>
      <c r="C144" s="529"/>
      <c r="D144" s="529"/>
      <c r="E144" s="530"/>
      <c r="F144" s="536"/>
      <c r="G144" s="539"/>
      <c r="H144" s="570"/>
      <c r="I144" s="573"/>
      <c r="J144" s="535"/>
      <c r="K144" s="538">
        <f ca="1">IF(作業員の選択!$C$26="","　",VLOOKUP(作業員の選択!$C$26,基本データ!$A$11:$AR$60,42,FALSE))</f>
        <v>50</v>
      </c>
      <c r="L144" s="541" t="s">
        <v>436</v>
      </c>
      <c r="M144" s="532">
        <v>0</v>
      </c>
      <c r="N144" s="534"/>
      <c r="O144" s="544" t="str">
        <f>IF(作業員の選択!$C$26="","",IF(VLOOKUP(作業員の選択!$C$26,基本データ!$A$11:$AR$60,41,FALSE)="有","",IF(VLOOKUP(作業員の選択!$C$26,基本データ!$A$11:$AR$60,41,FALSE)="無","○","")))</f>
        <v/>
      </c>
      <c r="P144" s="520"/>
      <c r="Q144" s="518"/>
      <c r="R144" s="519"/>
      <c r="S144" s="519"/>
      <c r="T144" s="519"/>
      <c r="U144" s="520"/>
      <c r="V144" s="518"/>
      <c r="W144" s="520"/>
      <c r="X144" s="546" t="s">
        <v>435</v>
      </c>
      <c r="Y144" s="547"/>
    </row>
    <row r="145" spans="1:26" ht="9.9" customHeight="1">
      <c r="A145" s="562"/>
      <c r="B145" s="550" t="str">
        <f>IF(作業員の選択!$C$26="","",VLOOKUP(作業員の選択!$C$26,基本データ!$A$11:$AR$60,44,FALSE))</f>
        <v>1600000</v>
      </c>
      <c r="C145" s="551"/>
      <c r="D145" s="551"/>
      <c r="E145" s="552"/>
      <c r="F145" s="536"/>
      <c r="G145" s="539"/>
      <c r="H145" s="570"/>
      <c r="I145" s="573"/>
      <c r="J145" s="536"/>
      <c r="K145" s="539"/>
      <c r="L145" s="542"/>
      <c r="M145" s="531">
        <f>IF(作業員の選択!$C$26="","",VLOOKUP(作業員の選択!$C$26,基本データ!$A$11:$AN$50,39,FALSE))</f>
        <v>0</v>
      </c>
      <c r="N145" s="533">
        <f>IF(作業員の選択!$C$26="","",IF(M145="適用除外","－",VLOOKUP(作業員の選択!$C$26,基本データ!$A$11:$AR$60,40,FALSE)))</f>
        <v>1016</v>
      </c>
      <c r="O145" s="544"/>
      <c r="P145" s="520" t="str">
        <f>IF(作業員の選択!$C$26="","",VLOOKUP(作業員の選択!$C$26,基本データ!$A$11:$AH$60,16,FALSE))</f>
        <v>研削といし</v>
      </c>
      <c r="Q145" s="518" t="str">
        <f>IF(作業員の選択!$C$26="","",VLOOKUP(作業員の選択!$C$26,基本データ!$A$11:$AH$60,22,FALSE))</f>
        <v>高所作業車(10m以上)</v>
      </c>
      <c r="R145" s="519"/>
      <c r="S145" s="519"/>
      <c r="T145" s="519"/>
      <c r="U145" s="520"/>
      <c r="V145" s="518" t="str">
        <f>IF(作業員の選択!$C$26="","",VLOOKUP(作業員の選択!$C$26,基本データ!$A$11:$AH$60,28,FALSE))</f>
        <v>大型自動車</v>
      </c>
      <c r="W145" s="520"/>
      <c r="X145" s="523"/>
      <c r="Y145" s="524"/>
    </row>
    <row r="146" spans="1:26" ht="9.9" customHeight="1">
      <c r="A146" s="563"/>
      <c r="B146" s="553"/>
      <c r="C146" s="554"/>
      <c r="D146" s="554"/>
      <c r="E146" s="555"/>
      <c r="F146" s="537"/>
      <c r="G146" s="540"/>
      <c r="H146" s="571"/>
      <c r="I146" s="574"/>
      <c r="J146" s="537"/>
      <c r="K146" s="540"/>
      <c r="L146" s="543"/>
      <c r="M146" s="556">
        <f>IF(作業員の選択!$C$16="","",VLOOKUP(作業員の選択!$C$16,基本データ!$A$11:$AN$50,25,FALSE))</f>
        <v>206</v>
      </c>
      <c r="N146" s="557"/>
      <c r="O146" s="545"/>
      <c r="P146" s="558"/>
      <c r="Q146" s="559"/>
      <c r="R146" s="560"/>
      <c r="S146" s="560"/>
      <c r="T146" s="560"/>
      <c r="U146" s="558"/>
      <c r="V146" s="559"/>
      <c r="W146" s="558"/>
      <c r="X146" s="548"/>
      <c r="Y146" s="549"/>
    </row>
    <row r="147" spans="1:26" s="174" customFormat="1" ht="13.5" customHeight="1">
      <c r="A147" s="183" t="s">
        <v>437</v>
      </c>
      <c r="B147" s="183"/>
      <c r="C147" s="183"/>
      <c r="D147" s="183"/>
      <c r="H147" s="183"/>
      <c r="I147" s="183"/>
      <c r="J147" s="183"/>
      <c r="K147" s="183"/>
      <c r="L147" s="183"/>
      <c r="M147" s="188"/>
      <c r="N147" s="188"/>
      <c r="O147" s="188"/>
      <c r="P147" s="188"/>
      <c r="Q147" s="183" t="s">
        <v>438</v>
      </c>
      <c r="R147" s="189"/>
      <c r="S147" s="189"/>
      <c r="T147" s="189"/>
      <c r="U147" s="189"/>
      <c r="V147" s="189"/>
      <c r="W147" s="189"/>
      <c r="X147" s="189"/>
      <c r="Y147" s="189"/>
      <c r="Z147" s="189"/>
    </row>
    <row r="148" spans="1:26" s="174" customFormat="1" ht="13.5" customHeight="1">
      <c r="A148" s="183"/>
      <c r="B148" s="183"/>
      <c r="C148" s="183"/>
      <c r="D148" s="183"/>
      <c r="H148" s="183"/>
      <c r="I148" s="183"/>
      <c r="J148" s="183"/>
      <c r="K148" s="183"/>
      <c r="L148" s="183"/>
      <c r="M148" s="188"/>
      <c r="N148" s="188"/>
      <c r="O148" s="188"/>
      <c r="P148" s="188"/>
      <c r="Q148" s="183" t="s">
        <v>439</v>
      </c>
      <c r="R148" s="189"/>
      <c r="S148" s="189"/>
      <c r="T148" s="189"/>
      <c r="U148" s="189"/>
      <c r="V148" s="189"/>
      <c r="W148" s="189"/>
      <c r="X148" s="189"/>
      <c r="Y148" s="189"/>
      <c r="Z148" s="189"/>
    </row>
    <row r="149" spans="1:26" s="174" customFormat="1" ht="3" customHeight="1">
      <c r="A149" s="183"/>
      <c r="B149" s="183"/>
      <c r="C149" s="183"/>
      <c r="D149" s="183"/>
      <c r="H149" s="183"/>
      <c r="I149" s="183"/>
      <c r="J149" s="183"/>
      <c r="K149" s="183"/>
      <c r="L149" s="183"/>
      <c r="N149" s="183"/>
      <c r="O149" s="183"/>
      <c r="P149" s="183"/>
      <c r="Q149" s="183"/>
      <c r="R149" s="183"/>
      <c r="S149" s="183"/>
      <c r="T149" s="183"/>
      <c r="U149" s="183"/>
      <c r="V149" s="183"/>
      <c r="W149" s="183"/>
      <c r="X149" s="183"/>
      <c r="Y149" s="183"/>
    </row>
    <row r="150" spans="1:26" s="174" customFormat="1" ht="13.5" customHeight="1">
      <c r="A150" s="190"/>
      <c r="B150" s="190" t="s">
        <v>440</v>
      </c>
      <c r="C150" s="190"/>
      <c r="D150" s="190"/>
      <c r="E150" s="190" t="s">
        <v>441</v>
      </c>
      <c r="F150" s="190"/>
      <c r="G150" s="190"/>
      <c r="H150" s="190"/>
      <c r="I150" s="190"/>
      <c r="J150" s="190"/>
      <c r="K150" s="190" t="s">
        <v>442</v>
      </c>
      <c r="L150" s="190"/>
      <c r="M150" s="512" t="s">
        <v>443</v>
      </c>
      <c r="N150" s="512"/>
      <c r="O150" s="191"/>
      <c r="P150" s="183"/>
      <c r="Q150" s="511" t="s">
        <v>444</v>
      </c>
      <c r="R150" s="511"/>
      <c r="S150" s="511"/>
      <c r="T150" s="511"/>
      <c r="U150" s="511"/>
      <c r="V150" s="511"/>
      <c r="W150" s="511"/>
      <c r="X150" s="511"/>
      <c r="Y150" s="511"/>
      <c r="Z150" s="511"/>
    </row>
    <row r="151" spans="1:26" s="174" customFormat="1" ht="3" customHeight="1">
      <c r="A151" s="190"/>
      <c r="B151" s="190"/>
      <c r="C151" s="190"/>
      <c r="D151" s="190"/>
      <c r="E151" s="190"/>
      <c r="F151" s="190"/>
      <c r="G151" s="190"/>
      <c r="H151" s="190"/>
      <c r="I151" s="190"/>
      <c r="J151" s="190"/>
      <c r="K151" s="190"/>
      <c r="L151" s="190"/>
      <c r="N151" s="183"/>
      <c r="O151" s="183"/>
      <c r="P151" s="183"/>
      <c r="Q151" s="511"/>
      <c r="R151" s="511"/>
      <c r="S151" s="511"/>
      <c r="T151" s="511"/>
      <c r="U151" s="511"/>
      <c r="V151" s="511"/>
      <c r="W151" s="511"/>
      <c r="X151" s="511"/>
      <c r="Y151" s="511"/>
      <c r="Z151" s="511"/>
    </row>
    <row r="152" spans="1:26" s="174" customFormat="1" ht="11.25" customHeight="1">
      <c r="A152" s="190"/>
      <c r="B152" s="190"/>
      <c r="C152" s="190"/>
      <c r="D152" s="190"/>
      <c r="E152" s="190"/>
      <c r="F152" s="190"/>
      <c r="G152" s="190"/>
      <c r="H152" s="190"/>
      <c r="I152" s="190"/>
      <c r="J152" s="190"/>
      <c r="K152" s="190"/>
      <c r="L152" s="190"/>
      <c r="M152" s="192"/>
      <c r="N152" s="184"/>
      <c r="O152" s="184"/>
      <c r="P152" s="184"/>
      <c r="Q152" s="511"/>
      <c r="R152" s="511"/>
      <c r="S152" s="511"/>
      <c r="T152" s="511"/>
      <c r="U152" s="511"/>
      <c r="V152" s="511"/>
      <c r="W152" s="511"/>
      <c r="X152" s="511"/>
      <c r="Y152" s="511"/>
      <c r="Z152" s="511"/>
    </row>
    <row r="153" spans="1:26" s="174" customFormat="1" ht="14.25" customHeight="1">
      <c r="A153" s="190"/>
      <c r="B153" s="190" t="s">
        <v>445</v>
      </c>
      <c r="C153" s="190"/>
      <c r="D153" s="190"/>
      <c r="E153" s="190" t="s">
        <v>446</v>
      </c>
      <c r="F153" s="190"/>
      <c r="G153" s="190"/>
      <c r="H153" s="190"/>
      <c r="I153" s="190" t="s">
        <v>447</v>
      </c>
      <c r="J153" s="190"/>
      <c r="K153" s="190"/>
      <c r="L153" s="190" t="s">
        <v>448</v>
      </c>
      <c r="M153" s="192"/>
      <c r="N153" s="190" t="s">
        <v>449</v>
      </c>
      <c r="O153" s="190"/>
      <c r="P153" s="184"/>
      <c r="Q153" s="511"/>
      <c r="R153" s="511"/>
      <c r="S153" s="511"/>
      <c r="T153" s="511"/>
      <c r="U153" s="511"/>
      <c r="V153" s="511"/>
      <c r="W153" s="511"/>
      <c r="X153" s="511"/>
      <c r="Y153" s="511"/>
      <c r="Z153" s="511"/>
    </row>
    <row r="154" spans="1:26" s="174" customFormat="1" ht="13.5" customHeight="1">
      <c r="A154" s="190"/>
      <c r="B154" s="190"/>
      <c r="C154" s="190"/>
      <c r="D154" s="190"/>
      <c r="E154" s="190"/>
      <c r="F154" s="190"/>
      <c r="G154" s="190"/>
      <c r="H154" s="190"/>
      <c r="I154" s="190"/>
      <c r="J154" s="190"/>
      <c r="K154" s="190"/>
      <c r="L154" s="190"/>
      <c r="M154" s="190"/>
      <c r="N154" s="190"/>
      <c r="O154" s="190"/>
      <c r="P154" s="183"/>
      <c r="Q154" s="511"/>
      <c r="R154" s="511"/>
      <c r="S154" s="511"/>
      <c r="T154" s="511"/>
      <c r="U154" s="511"/>
      <c r="V154" s="511"/>
      <c r="W154" s="511"/>
      <c r="X154" s="511"/>
      <c r="Y154" s="511"/>
      <c r="Z154" s="511"/>
    </row>
    <row r="155" spans="1:26" s="174" customFormat="1" ht="13.5" customHeight="1">
      <c r="B155" s="513" t="s">
        <v>450</v>
      </c>
      <c r="C155" s="513"/>
      <c r="D155" s="513"/>
      <c r="F155" s="513" t="s">
        <v>451</v>
      </c>
      <c r="G155" s="513"/>
      <c r="H155" s="513"/>
      <c r="I155" s="513"/>
      <c r="J155" s="513"/>
      <c r="K155" s="183"/>
      <c r="L155" s="514" t="s">
        <v>452</v>
      </c>
      <c r="M155" s="514"/>
      <c r="N155" s="183"/>
      <c r="O155" s="183"/>
      <c r="P155" s="183"/>
      <c r="Q155" s="511" t="s">
        <v>453</v>
      </c>
      <c r="R155" s="511"/>
      <c r="S155" s="511"/>
      <c r="T155" s="511"/>
      <c r="U155" s="511"/>
      <c r="V155" s="511"/>
      <c r="W155" s="511"/>
      <c r="X155" s="511"/>
      <c r="Y155" s="511"/>
      <c r="Z155" s="511"/>
    </row>
    <row r="156" spans="1:26" s="174" customFormat="1" ht="13.5" customHeight="1">
      <c r="A156" s="193"/>
      <c r="B156" s="513"/>
      <c r="C156" s="513"/>
      <c r="D156" s="513"/>
      <c r="E156" s="194"/>
      <c r="F156" s="513"/>
      <c r="G156" s="513"/>
      <c r="H156" s="513"/>
      <c r="I156" s="513"/>
      <c r="J156" s="513"/>
      <c r="K156" s="195"/>
      <c r="L156" s="514"/>
      <c r="M156" s="514"/>
      <c r="N156" s="195"/>
      <c r="O156" s="195"/>
      <c r="P156" s="183"/>
      <c r="Q156" s="511"/>
      <c r="R156" s="511"/>
      <c r="S156" s="511"/>
      <c r="T156" s="511"/>
      <c r="U156" s="511"/>
      <c r="V156" s="511"/>
      <c r="W156" s="511"/>
      <c r="X156" s="511"/>
      <c r="Y156" s="511"/>
      <c r="Z156" s="511"/>
    </row>
    <row r="157" spans="1:26" s="174" customFormat="1" ht="13.5" customHeight="1">
      <c r="A157" s="511" t="s">
        <v>454</v>
      </c>
      <c r="B157" s="511"/>
      <c r="C157" s="511"/>
      <c r="D157" s="511"/>
      <c r="E157" s="511"/>
      <c r="F157" s="511"/>
      <c r="G157" s="511"/>
      <c r="H157" s="511"/>
      <c r="I157" s="511"/>
      <c r="J157" s="511"/>
      <c r="K157" s="511"/>
      <c r="L157" s="511"/>
      <c r="M157" s="511"/>
      <c r="N157" s="511"/>
      <c r="O157" s="511"/>
      <c r="P157" s="511"/>
      <c r="Q157" s="511" t="s">
        <v>455</v>
      </c>
      <c r="R157" s="511"/>
      <c r="S157" s="511"/>
      <c r="T157" s="511"/>
      <c r="U157" s="511"/>
      <c r="V157" s="511"/>
      <c r="W157" s="511"/>
      <c r="X157" s="511"/>
      <c r="Y157" s="511"/>
      <c r="Z157" s="511"/>
    </row>
    <row r="158" spans="1:26" s="174" customFormat="1" ht="13.5" customHeight="1">
      <c r="A158" s="511"/>
      <c r="B158" s="511"/>
      <c r="C158" s="511"/>
      <c r="D158" s="511"/>
      <c r="E158" s="511"/>
      <c r="F158" s="511"/>
      <c r="G158" s="511"/>
      <c r="H158" s="511"/>
      <c r="I158" s="511"/>
      <c r="J158" s="511"/>
      <c r="K158" s="511"/>
      <c r="L158" s="511"/>
      <c r="M158" s="511"/>
      <c r="N158" s="511"/>
      <c r="O158" s="511"/>
      <c r="P158" s="511"/>
      <c r="Q158" s="511"/>
      <c r="R158" s="511"/>
      <c r="S158" s="511"/>
      <c r="T158" s="511"/>
      <c r="U158" s="511"/>
      <c r="V158" s="511"/>
      <c r="W158" s="511"/>
      <c r="X158" s="511"/>
      <c r="Y158" s="511"/>
      <c r="Z158" s="511"/>
    </row>
    <row r="159" spans="1:26" ht="13.5" customHeight="1">
      <c r="A159" s="189"/>
      <c r="B159" s="189"/>
      <c r="C159" s="189"/>
      <c r="D159" s="189"/>
      <c r="E159" s="189"/>
      <c r="F159" s="189"/>
      <c r="G159" s="189"/>
      <c r="H159" s="189"/>
      <c r="I159" s="189"/>
      <c r="J159" s="189"/>
      <c r="K159" s="189"/>
      <c r="L159" s="189"/>
      <c r="M159" s="189"/>
      <c r="N159" s="189"/>
      <c r="O159" s="189"/>
      <c r="P159" s="189"/>
      <c r="Q159" s="511"/>
      <c r="R159" s="511"/>
      <c r="S159" s="511"/>
      <c r="T159" s="511"/>
      <c r="U159" s="511"/>
      <c r="V159" s="511"/>
      <c r="W159" s="511"/>
      <c r="X159" s="511"/>
      <c r="Y159" s="511"/>
      <c r="Z159" s="511"/>
    </row>
    <row r="160" spans="1:26" ht="13.5" customHeight="1">
      <c r="M160" s="188"/>
      <c r="N160" s="188"/>
      <c r="O160" s="188"/>
      <c r="P160" s="188"/>
      <c r="Q160" s="511" t="s">
        <v>456</v>
      </c>
      <c r="R160" s="511"/>
      <c r="S160" s="511"/>
      <c r="T160" s="511"/>
      <c r="U160" s="511"/>
      <c r="V160" s="511"/>
      <c r="W160" s="511"/>
      <c r="X160" s="511"/>
      <c r="Y160" s="511"/>
      <c r="Z160" s="511"/>
    </row>
    <row r="161" spans="1:28" ht="13.5" customHeight="1">
      <c r="M161" s="188"/>
      <c r="N161" s="188"/>
      <c r="O161" s="188"/>
      <c r="P161" s="188"/>
      <c r="Q161" s="511"/>
      <c r="R161" s="511"/>
      <c r="S161" s="511"/>
      <c r="T161" s="511"/>
      <c r="U161" s="511"/>
      <c r="V161" s="511"/>
      <c r="W161" s="511"/>
      <c r="X161" s="511"/>
      <c r="Y161" s="511"/>
      <c r="Z161" s="511"/>
    </row>
    <row r="162" spans="1:28" ht="13.5" customHeight="1">
      <c r="A162" s="189"/>
      <c r="B162" s="189"/>
      <c r="C162" s="189"/>
      <c r="D162" s="189"/>
      <c r="E162" s="189"/>
      <c r="F162" s="189"/>
      <c r="G162" s="189"/>
      <c r="H162" s="189"/>
      <c r="I162" s="189"/>
      <c r="J162" s="189"/>
      <c r="K162" s="189"/>
      <c r="L162" s="189"/>
      <c r="M162" s="189"/>
      <c r="N162" s="189"/>
      <c r="P162" s="189"/>
      <c r="Q162" s="511" t="s">
        <v>457</v>
      </c>
      <c r="R162" s="511"/>
      <c r="S162" s="511"/>
      <c r="T162" s="511"/>
      <c r="U162" s="511"/>
      <c r="V162" s="511"/>
      <c r="W162" s="511"/>
      <c r="X162" s="511"/>
      <c r="Y162" s="511"/>
      <c r="Z162" s="511"/>
    </row>
    <row r="163" spans="1:28" ht="13.5" customHeight="1">
      <c r="M163" s="188"/>
      <c r="N163" s="188"/>
      <c r="P163" s="188"/>
      <c r="Q163" s="511"/>
      <c r="R163" s="511"/>
      <c r="S163" s="511"/>
      <c r="T163" s="511"/>
      <c r="U163" s="511"/>
      <c r="V163" s="511"/>
      <c r="W163" s="511"/>
      <c r="X163" s="511"/>
      <c r="Y163" s="511"/>
      <c r="Z163" s="511"/>
    </row>
    <row r="164" spans="1:28" ht="13.5" customHeight="1">
      <c r="M164" s="188"/>
      <c r="N164" s="188"/>
      <c r="P164" s="188"/>
      <c r="Q164" s="511" t="s">
        <v>458</v>
      </c>
      <c r="R164" s="511"/>
      <c r="S164" s="511"/>
      <c r="T164" s="511"/>
      <c r="U164" s="511"/>
      <c r="V164" s="511"/>
      <c r="W164" s="511"/>
      <c r="X164" s="511"/>
      <c r="Y164" s="511"/>
      <c r="Z164" s="511"/>
    </row>
    <row r="165" spans="1:28">
      <c r="M165" s="192"/>
      <c r="N165" s="184"/>
      <c r="P165" s="184"/>
      <c r="Q165" s="511"/>
      <c r="R165" s="511"/>
      <c r="S165" s="511"/>
      <c r="T165" s="511"/>
      <c r="U165" s="511"/>
      <c r="V165" s="511"/>
      <c r="W165" s="511"/>
      <c r="X165" s="511"/>
      <c r="Y165" s="511"/>
      <c r="Z165" s="511"/>
    </row>
    <row r="166" spans="1:28">
      <c r="Q166" s="183" t="s">
        <v>459</v>
      </c>
    </row>
    <row r="167" spans="1:28" ht="24" customHeight="1" thickBot="1">
      <c r="A167" s="165" t="s">
        <v>403</v>
      </c>
      <c r="B167" s="166"/>
      <c r="C167" s="166"/>
      <c r="D167" s="166"/>
      <c r="E167" s="166"/>
      <c r="F167" s="166"/>
      <c r="G167" s="166"/>
      <c r="H167" s="166"/>
      <c r="I167" s="166"/>
      <c r="J167" s="166"/>
      <c r="K167" s="166"/>
      <c r="L167" s="166"/>
      <c r="M167" s="668" t="s">
        <v>404</v>
      </c>
      <c r="N167" s="668"/>
      <c r="O167" s="668"/>
      <c r="P167" s="668"/>
      <c r="Q167" s="668"/>
      <c r="R167" s="668"/>
      <c r="S167" s="668"/>
      <c r="T167" s="166"/>
      <c r="U167" s="166"/>
      <c r="V167" s="166"/>
    </row>
    <row r="168" spans="1:28" ht="15" customHeight="1" thickBot="1">
      <c r="M168" s="168" t="s">
        <v>389</v>
      </c>
      <c r="N168" s="669">
        <f>IF(作業員の選択!$G$17="","　　　年　　月　　日",作業員の選択!$G$17)</f>
        <v>45056</v>
      </c>
      <c r="O168" s="669"/>
      <c r="P168" s="169" t="s">
        <v>390</v>
      </c>
      <c r="Q168" s="169"/>
      <c r="R168" s="169"/>
      <c r="S168" s="169"/>
      <c r="T168" s="167"/>
      <c r="U168" s="167"/>
      <c r="V168" s="170"/>
      <c r="W168" s="670" t="s">
        <v>405</v>
      </c>
      <c r="X168" s="672"/>
      <c r="Y168" s="673"/>
      <c r="AB168" s="171" t="s">
        <v>406</v>
      </c>
    </row>
    <row r="169" spans="1:28" ht="31.5" customHeight="1" thickBot="1">
      <c r="A169" s="676" t="s">
        <v>407</v>
      </c>
      <c r="B169" s="676"/>
      <c r="C169" s="676"/>
      <c r="D169" s="677" t="str">
        <f>作業員の選択!$G$12</f>
        <v>越路中学校電気設備工事</v>
      </c>
      <c r="E169" s="677"/>
      <c r="F169" s="677"/>
      <c r="G169" s="677"/>
      <c r="H169" s="677"/>
      <c r="I169" s="677"/>
      <c r="J169" s="172"/>
      <c r="K169" s="678" t="s">
        <v>408</v>
      </c>
      <c r="L169" s="678"/>
      <c r="M169" s="678"/>
      <c r="S169" s="167"/>
      <c r="T169" s="167"/>
      <c r="U169" s="167"/>
      <c r="V169" s="170"/>
      <c r="W169" s="671"/>
      <c r="X169" s="674"/>
      <c r="Y169" s="675"/>
      <c r="AB169" s="173"/>
    </row>
    <row r="170" spans="1:28" ht="24" customHeight="1">
      <c r="A170" s="679" t="s">
        <v>409</v>
      </c>
      <c r="B170" s="679"/>
      <c r="C170" s="679"/>
      <c r="D170" s="680" t="str">
        <f>作業員の選択!$G$15</f>
        <v>白井　太郎</v>
      </c>
      <c r="E170" s="680"/>
      <c r="F170" s="680"/>
      <c r="G170" s="680"/>
      <c r="H170" s="680"/>
      <c r="I170" s="680"/>
      <c r="J170" s="174"/>
      <c r="K170" s="678"/>
      <c r="L170" s="678"/>
      <c r="M170" s="678"/>
      <c r="T170" s="175"/>
      <c r="U170" s="175"/>
      <c r="V170" s="175"/>
      <c r="W170" s="176" t="s">
        <v>21</v>
      </c>
      <c r="X170" s="681" t="str">
        <f>IF(作業員の選択!$G$20="","令和  年  月  日",作業員の選択!$G$20)</f>
        <v>令和  年  月  日</v>
      </c>
      <c r="Y170" s="681"/>
    </row>
    <row r="171" spans="1:28" ht="7.5" customHeight="1">
      <c r="A171" s="177"/>
      <c r="B171" s="177"/>
      <c r="C171" s="177"/>
      <c r="D171" s="177"/>
      <c r="E171" s="177"/>
      <c r="F171" s="177"/>
      <c r="G171" s="177"/>
      <c r="H171" s="178"/>
      <c r="I171" s="178"/>
      <c r="J171" s="168"/>
      <c r="K171" s="678"/>
      <c r="L171" s="678"/>
      <c r="M171" s="678"/>
      <c r="T171" s="175"/>
      <c r="U171" s="175"/>
      <c r="V171" s="175"/>
      <c r="W171" s="176"/>
      <c r="X171" s="174"/>
      <c r="Y171" s="174"/>
    </row>
    <row r="172" spans="1:28" ht="18" customHeight="1">
      <c r="A172" s="179"/>
      <c r="B172" s="179"/>
      <c r="C172" s="179"/>
      <c r="D172" s="179"/>
      <c r="E172" s="179"/>
      <c r="F172" s="179"/>
      <c r="G172" s="179"/>
      <c r="H172" s="179"/>
      <c r="I172" s="179"/>
      <c r="J172" s="179"/>
      <c r="K172" s="678"/>
      <c r="L172" s="678"/>
      <c r="M172" s="678"/>
      <c r="O172" s="180" t="s">
        <v>410</v>
      </c>
      <c r="P172" s="682" t="str">
        <f>作業員の選択!$G$23</f>
        <v>大手ゼネコン株式会社</v>
      </c>
      <c r="Q172" s="635"/>
      <c r="R172" s="635"/>
      <c r="S172" s="635"/>
      <c r="U172" s="168" t="s">
        <v>389</v>
      </c>
      <c r="V172" s="175" t="str">
        <f>作業員の選択!$E$26</f>
        <v>二</v>
      </c>
      <c r="W172" s="181" t="s">
        <v>411</v>
      </c>
      <c r="X172" s="635" t="str">
        <f>作業員の選択!$G$26</f>
        <v>シライ電設株式会社</v>
      </c>
      <c r="Y172" s="635"/>
    </row>
    <row r="173" spans="1:28" ht="15" customHeight="1">
      <c r="A173" s="179"/>
      <c r="B173" s="179"/>
      <c r="C173" s="179"/>
      <c r="D173" s="179"/>
      <c r="E173" s="179"/>
      <c r="F173" s="179"/>
      <c r="G173" s="179"/>
      <c r="H173" s="179"/>
      <c r="I173" s="179"/>
      <c r="J173" s="179"/>
      <c r="K173" s="182"/>
      <c r="L173" s="182"/>
      <c r="M173" s="182"/>
      <c r="O173" s="180" t="s">
        <v>412</v>
      </c>
      <c r="P173" s="611">
        <f>作業員の選択!$G$24</f>
        <v>123456789</v>
      </c>
      <c r="Q173" s="612"/>
      <c r="R173" s="612"/>
      <c r="S173" s="612"/>
      <c r="W173" s="181" t="s">
        <v>412</v>
      </c>
      <c r="X173" s="612">
        <f>作業員の選択!$G$27</f>
        <v>987654321</v>
      </c>
      <c r="Y173" s="612"/>
    </row>
    <row r="174" spans="1:28" s="174" customFormat="1" ht="18" customHeight="1">
      <c r="A174" s="183"/>
      <c r="B174" s="183"/>
      <c r="C174" s="183"/>
      <c r="D174" s="183"/>
      <c r="E174" s="183"/>
      <c r="F174" s="183"/>
      <c r="G174" s="183"/>
      <c r="H174" s="183"/>
      <c r="I174" s="183"/>
      <c r="J174" s="183"/>
      <c r="K174" s="183"/>
      <c r="L174" s="183"/>
      <c r="M174" s="184"/>
      <c r="N174" s="185"/>
      <c r="O174" s="184"/>
      <c r="P174" s="184"/>
      <c r="Q174" s="184"/>
      <c r="R174" s="184"/>
      <c r="S174" s="184"/>
      <c r="T174" s="184"/>
      <c r="U174" s="184"/>
      <c r="V174" s="184"/>
      <c r="W174" s="185"/>
      <c r="X174" s="184"/>
      <c r="Y174" s="184"/>
    </row>
    <row r="175" spans="1:28" s="174" customFormat="1" ht="9" customHeight="1">
      <c r="A175" s="183"/>
      <c r="B175" s="183"/>
      <c r="C175" s="183"/>
      <c r="D175" s="183"/>
      <c r="E175" s="183"/>
      <c r="F175" s="183"/>
      <c r="G175" s="183"/>
      <c r="H175" s="183"/>
      <c r="I175" s="183"/>
      <c r="J175" s="183"/>
      <c r="K175" s="183"/>
      <c r="L175" s="183"/>
      <c r="M175" s="186"/>
      <c r="N175" s="186"/>
      <c r="O175" s="186"/>
      <c r="P175" s="186"/>
      <c r="Q175" s="183"/>
      <c r="R175" s="183"/>
      <c r="S175" s="183"/>
      <c r="T175" s="183"/>
      <c r="U175" s="183"/>
      <c r="V175" s="183"/>
      <c r="W175" s="187"/>
      <c r="X175" s="186"/>
      <c r="Y175" s="186"/>
    </row>
    <row r="176" spans="1:28" ht="9.9" customHeight="1">
      <c r="A176" s="613" t="s">
        <v>413</v>
      </c>
      <c r="B176" s="616" t="s">
        <v>414</v>
      </c>
      <c r="C176" s="617"/>
      <c r="D176" s="617"/>
      <c r="E176" s="618"/>
      <c r="F176" s="622" t="s">
        <v>415</v>
      </c>
      <c r="G176" s="623"/>
      <c r="H176" s="624"/>
      <c r="I176" s="631" t="s">
        <v>416</v>
      </c>
      <c r="J176" s="616" t="s">
        <v>417</v>
      </c>
      <c r="K176" s="617"/>
      <c r="L176" s="618"/>
      <c r="M176" s="637" t="s">
        <v>418</v>
      </c>
      <c r="N176" s="638"/>
      <c r="O176" s="641" t="s">
        <v>419</v>
      </c>
      <c r="P176" s="643" t="s">
        <v>420</v>
      </c>
      <c r="Q176" s="617"/>
      <c r="R176" s="617"/>
      <c r="S176" s="617"/>
      <c r="T176" s="617"/>
      <c r="U176" s="617"/>
      <c r="V176" s="617"/>
      <c r="W176" s="618"/>
      <c r="X176" s="645" t="s">
        <v>421</v>
      </c>
      <c r="Y176" s="646"/>
    </row>
    <row r="177" spans="1:25" ht="9.9" customHeight="1">
      <c r="A177" s="614"/>
      <c r="B177" s="619"/>
      <c r="C177" s="620"/>
      <c r="D177" s="620"/>
      <c r="E177" s="621"/>
      <c r="F177" s="625"/>
      <c r="G177" s="626"/>
      <c r="H177" s="627"/>
      <c r="I177" s="632"/>
      <c r="J177" s="619"/>
      <c r="K177" s="620"/>
      <c r="L177" s="621"/>
      <c r="M177" s="639"/>
      <c r="N177" s="640"/>
      <c r="O177" s="642"/>
      <c r="P177" s="644"/>
      <c r="Q177" s="620"/>
      <c r="R177" s="620"/>
      <c r="S177" s="620"/>
      <c r="T177" s="620"/>
      <c r="U177" s="620"/>
      <c r="V177" s="620"/>
      <c r="W177" s="621"/>
      <c r="X177" s="647"/>
      <c r="Y177" s="648"/>
    </row>
    <row r="178" spans="1:25" ht="9.9" customHeight="1">
      <c r="A178" s="614"/>
      <c r="B178" s="649" t="s">
        <v>422</v>
      </c>
      <c r="C178" s="650"/>
      <c r="D178" s="650"/>
      <c r="E178" s="651"/>
      <c r="F178" s="625"/>
      <c r="G178" s="626"/>
      <c r="H178" s="627"/>
      <c r="I178" s="632"/>
      <c r="J178" s="634"/>
      <c r="K178" s="635"/>
      <c r="L178" s="636"/>
      <c r="M178" s="652" t="s">
        <v>423</v>
      </c>
      <c r="N178" s="653"/>
      <c r="O178" s="642"/>
      <c r="P178" s="639"/>
      <c r="Q178" s="635"/>
      <c r="R178" s="635"/>
      <c r="S178" s="635"/>
      <c r="T178" s="635"/>
      <c r="U178" s="635"/>
      <c r="V178" s="635"/>
      <c r="W178" s="636"/>
      <c r="X178" s="647"/>
      <c r="Y178" s="648"/>
    </row>
    <row r="179" spans="1:25" ht="9.9" customHeight="1">
      <c r="A179" s="614"/>
      <c r="B179" s="634"/>
      <c r="C179" s="635"/>
      <c r="D179" s="635"/>
      <c r="E179" s="636"/>
      <c r="F179" s="625"/>
      <c r="G179" s="626"/>
      <c r="H179" s="627"/>
      <c r="I179" s="632"/>
      <c r="J179" s="649" t="s">
        <v>424</v>
      </c>
      <c r="K179" s="650"/>
      <c r="L179" s="651"/>
      <c r="M179" s="639"/>
      <c r="N179" s="640"/>
      <c r="O179" s="657" t="s">
        <v>463</v>
      </c>
      <c r="P179" s="657" t="s">
        <v>425</v>
      </c>
      <c r="Q179" s="649" t="s">
        <v>426</v>
      </c>
      <c r="R179" s="650"/>
      <c r="S179" s="650"/>
      <c r="T179" s="650"/>
      <c r="U179" s="651"/>
      <c r="V179" s="649" t="s">
        <v>427</v>
      </c>
      <c r="W179" s="651"/>
      <c r="X179" s="660" t="s">
        <v>428</v>
      </c>
      <c r="Y179" s="661"/>
    </row>
    <row r="180" spans="1:25" ht="9.9" customHeight="1">
      <c r="A180" s="614"/>
      <c r="B180" s="619" t="s">
        <v>429</v>
      </c>
      <c r="C180" s="620"/>
      <c r="D180" s="620"/>
      <c r="E180" s="621"/>
      <c r="F180" s="625"/>
      <c r="G180" s="626"/>
      <c r="H180" s="627"/>
      <c r="I180" s="632"/>
      <c r="J180" s="619"/>
      <c r="K180" s="620"/>
      <c r="L180" s="621"/>
      <c r="M180" s="666" t="s">
        <v>430</v>
      </c>
      <c r="N180" s="657"/>
      <c r="O180" s="621"/>
      <c r="P180" s="658"/>
      <c r="Q180" s="619"/>
      <c r="R180" s="620"/>
      <c r="S180" s="620"/>
      <c r="T180" s="620"/>
      <c r="U180" s="621"/>
      <c r="V180" s="619"/>
      <c r="W180" s="621"/>
      <c r="X180" s="662"/>
      <c r="Y180" s="663"/>
    </row>
    <row r="181" spans="1:25" ht="15.75" customHeight="1">
      <c r="A181" s="615"/>
      <c r="B181" s="654"/>
      <c r="C181" s="655"/>
      <c r="D181" s="655"/>
      <c r="E181" s="656"/>
      <c r="F181" s="628"/>
      <c r="G181" s="629"/>
      <c r="H181" s="630"/>
      <c r="I181" s="633"/>
      <c r="J181" s="654"/>
      <c r="K181" s="655"/>
      <c r="L181" s="656"/>
      <c r="M181" s="667"/>
      <c r="N181" s="659"/>
      <c r="O181" s="656"/>
      <c r="P181" s="659"/>
      <c r="Q181" s="654"/>
      <c r="R181" s="655"/>
      <c r="S181" s="655"/>
      <c r="T181" s="655"/>
      <c r="U181" s="656"/>
      <c r="V181" s="654"/>
      <c r="W181" s="656"/>
      <c r="X181" s="664"/>
      <c r="Y181" s="665"/>
    </row>
    <row r="182" spans="1:25" ht="9.9" customHeight="1">
      <c r="A182" s="561">
        <v>17</v>
      </c>
      <c r="B182" s="564" t="str">
        <f>IF(作業員の選択!$C$27="","",VLOOKUP(作業員の選択!$C$27,基本データ!$A$11:$AH$60,2,FALSE))</f>
        <v>あおやぎ　しちろう</v>
      </c>
      <c r="C182" s="565"/>
      <c r="D182" s="565"/>
      <c r="E182" s="566"/>
      <c r="F182" s="567" t="str">
        <f>IF(作業員の選択!$C$27="","",VLOOKUP(作業員の選択!$C$27,基本データ!$A$11:$AH$60,3,FALSE))</f>
        <v>電工</v>
      </c>
      <c r="G182" s="568"/>
      <c r="H182" s="569"/>
      <c r="I182" s="601" t="s">
        <v>431</v>
      </c>
      <c r="J182" s="602">
        <f>IF(作業員の選択!$C$27="","　　年　月　日",VLOOKUP(作業員の選択!$C$27,基本データ!$A$11:$AH$60,4,FALSE))</f>
        <v>25248</v>
      </c>
      <c r="K182" s="603"/>
      <c r="L182" s="604"/>
      <c r="M182" s="584" t="str">
        <f>IF(作業員の選択!$C$27="","",VLOOKUP(作業員の選択!$C$27,基本データ!$A$11:$AR$60,35,FALSE))</f>
        <v>協会けんぽ</v>
      </c>
      <c r="N182" s="585" t="s">
        <v>432</v>
      </c>
      <c r="O182" s="586" t="str">
        <f>IF(作業員の選択!$C$27="","",IF(VLOOKUP(作業員の選択!$C$27,基本データ!$A$11:$AR$60,41,FALSE)="有","○",IF(VLOOKUP(作業員の選択!$C$27,基本データ!$A$11:$AR$60,41,FALSE)="","","")))</f>
        <v>○</v>
      </c>
      <c r="P182" s="517" t="str">
        <f>IF(作業員の選択!$C$27="","",VLOOKUP(作業員の選択!$C$27,基本データ!$A$11:$AH$60,14,FALSE))</f>
        <v>小型車両系建設機械</v>
      </c>
      <c r="Q182" s="515" t="str">
        <f>IF(作業員の選択!$C$27="","",VLOOKUP(作業員の選択!$C$27,基本データ!$A$11:$AH$60,20,FALSE))</f>
        <v>高所作業車(10m以上)</v>
      </c>
      <c r="R182" s="516"/>
      <c r="S182" s="516"/>
      <c r="T182" s="516"/>
      <c r="U182" s="517"/>
      <c r="V182" s="515" t="str">
        <f>IF(作業員の選択!$C$27="","",VLOOKUP(作業員の選択!$C$27,基本データ!$A$11:$AH$60,26,FALSE))</f>
        <v>第1種電気工事士</v>
      </c>
      <c r="W182" s="517"/>
      <c r="X182" s="521" t="s">
        <v>433</v>
      </c>
      <c r="Y182" s="522"/>
    </row>
    <row r="183" spans="1:25" ht="9.9" customHeight="1">
      <c r="A183" s="562"/>
      <c r="B183" s="528"/>
      <c r="C183" s="529"/>
      <c r="D183" s="529"/>
      <c r="E183" s="530"/>
      <c r="F183" s="536"/>
      <c r="G183" s="539"/>
      <c r="H183" s="570"/>
      <c r="I183" s="573"/>
      <c r="J183" s="605"/>
      <c r="K183" s="606"/>
      <c r="L183" s="607"/>
      <c r="M183" s="532"/>
      <c r="N183" s="534"/>
      <c r="O183" s="544"/>
      <c r="P183" s="520"/>
      <c r="Q183" s="518"/>
      <c r="R183" s="519"/>
      <c r="S183" s="519"/>
      <c r="T183" s="519"/>
      <c r="U183" s="520"/>
      <c r="V183" s="518"/>
      <c r="W183" s="520"/>
      <c r="X183" s="523"/>
      <c r="Y183" s="524"/>
    </row>
    <row r="184" spans="1:25" ht="9.9" customHeight="1">
      <c r="A184" s="562"/>
      <c r="B184" s="525" t="str">
        <f>IF(作業員の選択!$C$27="","",VLOOKUP(作業員の選択!$C$27,基本データ!$A$11:$AH$60,1,FALSE))</f>
        <v>青柳　七郎</v>
      </c>
      <c r="C184" s="526"/>
      <c r="D184" s="526"/>
      <c r="E184" s="527"/>
      <c r="F184" s="536"/>
      <c r="G184" s="539"/>
      <c r="H184" s="570"/>
      <c r="I184" s="573"/>
      <c r="J184" s="608"/>
      <c r="K184" s="609"/>
      <c r="L184" s="610"/>
      <c r="M184" s="531" t="str">
        <f>IF(作業員の選択!$C$27="","",VLOOKUP(作業員の選択!$C$27,基本データ!$A$11:$AR$60,37,FALSE))</f>
        <v>国民年金</v>
      </c>
      <c r="N184" s="533" t="s">
        <v>432</v>
      </c>
      <c r="O184" s="544"/>
      <c r="P184" s="520" t="str">
        <f>IF(作業員の選択!$C$27="","",VLOOKUP(作業員の選択!$C$27,基本データ!$A$11:$AH$60,15,FALSE))</f>
        <v>低圧電気取扱業務</v>
      </c>
      <c r="Q184" s="518" t="str">
        <f>IF(作業員の選択!$C$27="","",VLOOKUP(作業員の選択!$C$27,基本データ!$A$11:$AH$60,21,FALSE))</f>
        <v>小型移動式クレーン(5t未満)</v>
      </c>
      <c r="R184" s="519"/>
      <c r="S184" s="519"/>
      <c r="T184" s="519"/>
      <c r="U184" s="520"/>
      <c r="V184" s="518" t="str">
        <f>IF(作業員の選択!$C$27="","",VLOOKUP(作業員の選択!$C$27,基本データ!$A$11:$AH$60,27,FALSE))</f>
        <v>有線ﾃﾚﾋﾞｼﾞｮﾝ放送技術者</v>
      </c>
      <c r="W184" s="520"/>
      <c r="X184" s="523"/>
      <c r="Y184" s="524"/>
    </row>
    <row r="185" spans="1:25" ht="9.9" customHeight="1">
      <c r="A185" s="562"/>
      <c r="B185" s="528"/>
      <c r="C185" s="529"/>
      <c r="D185" s="529"/>
      <c r="E185" s="530"/>
      <c r="F185" s="536"/>
      <c r="G185" s="539"/>
      <c r="H185" s="570"/>
      <c r="I185" s="573"/>
      <c r="J185" s="535"/>
      <c r="K185" s="538">
        <f ca="1">IF(作業員の選択!$C$27="","　",VLOOKUP(作業員の選択!$C$27,基本データ!$A$11:$AR$60,42,FALSE))</f>
        <v>54</v>
      </c>
      <c r="L185" s="541" t="s">
        <v>434</v>
      </c>
      <c r="M185" s="532">
        <v>0</v>
      </c>
      <c r="N185" s="534"/>
      <c r="O185" s="544" t="str">
        <f>IF(作業員の選択!$C$27="","",IF(VLOOKUP(作業員の選択!$C$27,基本データ!$A$11:$AR$60,41,FALSE)="有","",IF(VLOOKUP(作業員の選択!$C$27,基本データ!$A$11:$AR$60,41,FALSE)="無","○","")))</f>
        <v/>
      </c>
      <c r="P185" s="520"/>
      <c r="Q185" s="518"/>
      <c r="R185" s="519"/>
      <c r="S185" s="519"/>
      <c r="T185" s="519"/>
      <c r="U185" s="520"/>
      <c r="V185" s="518"/>
      <c r="W185" s="520"/>
      <c r="X185" s="546" t="s">
        <v>433</v>
      </c>
      <c r="Y185" s="547"/>
    </row>
    <row r="186" spans="1:25" ht="9.9" customHeight="1">
      <c r="A186" s="562"/>
      <c r="B186" s="550" t="str">
        <f>IF(作業員の選択!$C$27="","",VLOOKUP(作業員の選択!$C$27,基本データ!$A$11:$AR$60,44,FALSE))</f>
        <v>1700000</v>
      </c>
      <c r="C186" s="551"/>
      <c r="D186" s="551"/>
      <c r="E186" s="552"/>
      <c r="F186" s="536"/>
      <c r="G186" s="539"/>
      <c r="H186" s="570"/>
      <c r="I186" s="573"/>
      <c r="J186" s="536"/>
      <c r="K186" s="539"/>
      <c r="L186" s="542"/>
      <c r="M186" s="531">
        <f>IF(作業員の選択!$C$27="","",VLOOKUP(作業員の選択!$C$27,基本データ!$A$11:$AN$50,39,FALSE))</f>
        <v>0</v>
      </c>
      <c r="N186" s="533">
        <f>IF(作業員の選択!$C$27="","",IF(M186="適用除外","－",VLOOKUP(作業員の選択!$C$27,基本データ!$A$11:$AR$60,40,FALSE)))</f>
        <v>1017</v>
      </c>
      <c r="O186" s="544"/>
      <c r="P186" s="520" t="str">
        <f>IF(作業員の選択!$C$27="","",VLOOKUP(作業員の選択!$C$27,基本データ!$A$11:$AH$60,16,FALSE))</f>
        <v>研削といし</v>
      </c>
      <c r="Q186" s="518" t="str">
        <f>IF(作業員の選択!$C$27="","",VLOOKUP(作業員の選択!$C$27,基本データ!$A$11:$AH$60,22,FALSE))</f>
        <v>玉掛作業者(1t以上)</v>
      </c>
      <c r="R186" s="519"/>
      <c r="S186" s="519"/>
      <c r="T186" s="519"/>
      <c r="U186" s="520"/>
      <c r="V186" s="518" t="str">
        <f>IF(作業員の選択!$C$27="","",VLOOKUP(作業員の選択!$C$27,基本データ!$A$11:$AH$60,28,FALSE))</f>
        <v>大型自動車</v>
      </c>
      <c r="W186" s="520"/>
      <c r="X186" s="523"/>
      <c r="Y186" s="524"/>
    </row>
    <row r="187" spans="1:25" ht="9.9" customHeight="1">
      <c r="A187" s="563"/>
      <c r="B187" s="553"/>
      <c r="C187" s="554"/>
      <c r="D187" s="554"/>
      <c r="E187" s="555"/>
      <c r="F187" s="537"/>
      <c r="G187" s="540"/>
      <c r="H187" s="571"/>
      <c r="I187" s="574"/>
      <c r="J187" s="537"/>
      <c r="K187" s="540"/>
      <c r="L187" s="543"/>
      <c r="M187" s="556">
        <f>IF(作業員の選択!$C$17="","",VLOOKUP(作業員の選択!$C$17,基本データ!$A$11:$AN$50,25,FALSE))</f>
        <v>207</v>
      </c>
      <c r="N187" s="557"/>
      <c r="O187" s="545"/>
      <c r="P187" s="558"/>
      <c r="Q187" s="559"/>
      <c r="R187" s="560"/>
      <c r="S187" s="560"/>
      <c r="T187" s="560"/>
      <c r="U187" s="558"/>
      <c r="V187" s="559"/>
      <c r="W187" s="558"/>
      <c r="X187" s="548"/>
      <c r="Y187" s="549"/>
    </row>
    <row r="188" spans="1:25" ht="9.9" customHeight="1">
      <c r="A188" s="561">
        <v>18</v>
      </c>
      <c r="B188" s="564" t="str">
        <f>IF(作業員の選択!$C$28="","",VLOOKUP(作業員の選択!$C$28,基本データ!$A$11:$AH$60,2,FALSE))</f>
        <v>あおやぎ　はちろう</v>
      </c>
      <c r="C188" s="565"/>
      <c r="D188" s="565"/>
      <c r="E188" s="566"/>
      <c r="F188" s="567" t="str">
        <f>IF(作業員の選択!$C$28="","",VLOOKUP(作業員の選択!$C$28,基本データ!$A$11:$AH$60,3,FALSE))</f>
        <v>電工</v>
      </c>
      <c r="G188" s="568"/>
      <c r="H188" s="569"/>
      <c r="I188" s="572"/>
      <c r="J188" s="575">
        <f>IF(作業員の選択!$C$28="","　　年　月　日",VLOOKUP(作業員の選択!$C$28,基本データ!$A$11:$AH$60,4,FALSE))</f>
        <v>27316</v>
      </c>
      <c r="K188" s="576"/>
      <c r="L188" s="577"/>
      <c r="M188" s="584" t="str">
        <f>IF(作業員の選択!$C$28="","",VLOOKUP(作業員の選択!$C$28,基本データ!$A$11:$AR$60,35,FALSE))</f>
        <v>協会けんぽ</v>
      </c>
      <c r="N188" s="585" t="s">
        <v>432</v>
      </c>
      <c r="O188" s="586" t="str">
        <f>IF(作業員の選択!$C$28="","",IF(VLOOKUP(作業員の選択!$C$28,基本データ!$A$11:$AR$60,41,FALSE)="有","○",IF(VLOOKUP(作業員の選択!$C$28,基本データ!$A$11:$AR$60,41,FALSE)="","","")))</f>
        <v>○</v>
      </c>
      <c r="P188" s="517" t="str">
        <f>IF(作業員の選択!$C$28="","",VLOOKUP(作業員の選択!$C$28,基本データ!$A$11:$AH$60,14,FALSE))</f>
        <v>低圧電気取扱業務</v>
      </c>
      <c r="Q188" s="515" t="str">
        <f>IF(作業員の選択!$C$28="","",VLOOKUP(作業員の選択!$C$28,基本データ!$A$11:$AH$60,20,FALSE))</f>
        <v>小型移動式クレーン(5t未満)</v>
      </c>
      <c r="R188" s="516"/>
      <c r="S188" s="516"/>
      <c r="T188" s="516"/>
      <c r="U188" s="517"/>
      <c r="V188" s="515" t="str">
        <f>IF(作業員の選択!$C$28="","",VLOOKUP(作業員の選択!$C$28,基本データ!$A$11:$AH$60,26,FALSE))</f>
        <v>第2種電気工事士</v>
      </c>
      <c r="W188" s="517"/>
      <c r="X188" s="521" t="s">
        <v>435</v>
      </c>
      <c r="Y188" s="522"/>
    </row>
    <row r="189" spans="1:25" ht="9.9" customHeight="1">
      <c r="A189" s="562"/>
      <c r="B189" s="528"/>
      <c r="C189" s="529"/>
      <c r="D189" s="529"/>
      <c r="E189" s="530"/>
      <c r="F189" s="536"/>
      <c r="G189" s="539"/>
      <c r="H189" s="570"/>
      <c r="I189" s="573"/>
      <c r="J189" s="578"/>
      <c r="K189" s="579"/>
      <c r="L189" s="580"/>
      <c r="M189" s="532"/>
      <c r="N189" s="534"/>
      <c r="O189" s="544"/>
      <c r="P189" s="520"/>
      <c r="Q189" s="518"/>
      <c r="R189" s="519"/>
      <c r="S189" s="519"/>
      <c r="T189" s="519"/>
      <c r="U189" s="520"/>
      <c r="V189" s="518"/>
      <c r="W189" s="520"/>
      <c r="X189" s="523"/>
      <c r="Y189" s="524"/>
    </row>
    <row r="190" spans="1:25" ht="9.9" customHeight="1">
      <c r="A190" s="562"/>
      <c r="B190" s="525" t="str">
        <f>IF(作業員の選択!$C$28="","",VLOOKUP(作業員の選択!$C$28,基本データ!$A$11:$AH$60,1,FALSE))</f>
        <v>青柳　八郎</v>
      </c>
      <c r="C190" s="526"/>
      <c r="D190" s="526"/>
      <c r="E190" s="527"/>
      <c r="F190" s="536"/>
      <c r="G190" s="539"/>
      <c r="H190" s="570"/>
      <c r="I190" s="573"/>
      <c r="J190" s="581"/>
      <c r="K190" s="582"/>
      <c r="L190" s="583"/>
      <c r="M190" s="531" t="str">
        <f>IF(作業員の選択!$C$28="","",VLOOKUP(作業員の選択!$C$28,基本データ!$A$11:$AR$60,37,FALSE))</f>
        <v>国民年金</v>
      </c>
      <c r="N190" s="533" t="s">
        <v>432</v>
      </c>
      <c r="O190" s="544"/>
      <c r="P190" s="520" t="str">
        <f>IF(作業員の選択!$C$28="","",VLOOKUP(作業員の選択!$C$28,基本データ!$A$11:$AH$60,15,FALSE))</f>
        <v>職長訓練</v>
      </c>
      <c r="Q190" s="518" t="str">
        <f>IF(作業員の選択!$C$28="","",VLOOKUP(作業員の選択!$C$28,基本データ!$A$11:$AH$60,21,FALSE))</f>
        <v>玉掛作業者(1t以上)</v>
      </c>
      <c r="R190" s="519"/>
      <c r="S190" s="519"/>
      <c r="T190" s="519"/>
      <c r="U190" s="520"/>
      <c r="V190" s="518" t="str">
        <f>IF(作業員の選択!$C$28="","",VLOOKUP(作業員の選択!$C$28,基本データ!$A$11:$AH$60,27,FALSE))</f>
        <v>2級電気施工管理</v>
      </c>
      <c r="W190" s="520"/>
      <c r="X190" s="523"/>
      <c r="Y190" s="524"/>
    </row>
    <row r="191" spans="1:25" ht="9.9" customHeight="1">
      <c r="A191" s="562"/>
      <c r="B191" s="528"/>
      <c r="C191" s="529"/>
      <c r="D191" s="529"/>
      <c r="E191" s="530"/>
      <c r="F191" s="536"/>
      <c r="G191" s="539"/>
      <c r="H191" s="570"/>
      <c r="I191" s="573"/>
      <c r="J191" s="535"/>
      <c r="K191" s="538">
        <f ca="1">IF(作業員の選択!$C$28="","　",VLOOKUP(作業員の選択!$C$28,基本データ!$A$11:$AR$60,42,FALSE))</f>
        <v>49</v>
      </c>
      <c r="L191" s="541" t="s">
        <v>436</v>
      </c>
      <c r="M191" s="532">
        <v>0</v>
      </c>
      <c r="N191" s="534"/>
      <c r="O191" s="544" t="str">
        <f>IF(作業員の選択!$C$28="","",IF(VLOOKUP(作業員の選択!$C$28,基本データ!$A$11:$AR$60,41,FALSE)="有","",IF(VLOOKUP(作業員の選択!$C$28,基本データ!$A$11:$AR$60,41,FALSE)="無","○","")))</f>
        <v/>
      </c>
      <c r="P191" s="520"/>
      <c r="Q191" s="518"/>
      <c r="R191" s="519"/>
      <c r="S191" s="519"/>
      <c r="T191" s="519"/>
      <c r="U191" s="520"/>
      <c r="V191" s="518"/>
      <c r="W191" s="520"/>
      <c r="X191" s="546" t="s">
        <v>435</v>
      </c>
      <c r="Y191" s="547"/>
    </row>
    <row r="192" spans="1:25" ht="9.9" customHeight="1">
      <c r="A192" s="562"/>
      <c r="B192" s="550" t="str">
        <f>IF(作業員の選択!$C$28="","",VLOOKUP(作業員の選択!$C$28,基本データ!$A$11:$AR$60,44,FALSE))</f>
        <v>1800000</v>
      </c>
      <c r="C192" s="551"/>
      <c r="D192" s="551"/>
      <c r="E192" s="552"/>
      <c r="F192" s="536"/>
      <c r="G192" s="539"/>
      <c r="H192" s="570"/>
      <c r="I192" s="573"/>
      <c r="J192" s="536"/>
      <c r="K192" s="539"/>
      <c r="L192" s="542"/>
      <c r="M192" s="531">
        <f>IF(作業員の選択!$C$28="","",VLOOKUP(作業員の選択!$C$28,基本データ!$A$11:$AN$50,39,FALSE))</f>
        <v>0</v>
      </c>
      <c r="N192" s="533">
        <f>IF(作業員の選択!$C$28="","",IF(M192="適用除外","－",VLOOKUP(作業員の選択!$C$28,基本データ!$A$11:$AR$60,40,FALSE)))</f>
        <v>1018</v>
      </c>
      <c r="O192" s="544"/>
      <c r="P192" s="520" t="str">
        <f>IF(作業員の選択!$C$28="","",VLOOKUP(作業員の選択!$C$28,基本データ!$A$11:$AH$60,16,FALSE))</f>
        <v>研削といし</v>
      </c>
      <c r="Q192" s="518" t="str">
        <f>IF(作業員の選択!$C$28="","",VLOOKUP(作業員の選択!$C$28,基本データ!$A$11:$AH$60,22,FALSE))</f>
        <v>高所作業車(10m以上)</v>
      </c>
      <c r="R192" s="519"/>
      <c r="S192" s="519"/>
      <c r="T192" s="519"/>
      <c r="U192" s="520"/>
      <c r="V192" s="518" t="str">
        <f>IF(作業員の選択!$C$28="","",VLOOKUP(作業員の選択!$C$28,基本データ!$A$11:$AH$60,28,FALSE))</f>
        <v>大型自動車</v>
      </c>
      <c r="W192" s="520"/>
      <c r="X192" s="523"/>
      <c r="Y192" s="524"/>
    </row>
    <row r="193" spans="1:25" ht="9.9" customHeight="1">
      <c r="A193" s="563"/>
      <c r="B193" s="553"/>
      <c r="C193" s="554"/>
      <c r="D193" s="554"/>
      <c r="E193" s="555"/>
      <c r="F193" s="537"/>
      <c r="G193" s="540"/>
      <c r="H193" s="571"/>
      <c r="I193" s="574"/>
      <c r="J193" s="537"/>
      <c r="K193" s="540"/>
      <c r="L193" s="543"/>
      <c r="M193" s="556">
        <f>IF(作業員の選択!$C$18="","",VLOOKUP(作業員の選択!$C$18,基本データ!$A$11:$AN$50,25,FALSE))</f>
        <v>208</v>
      </c>
      <c r="N193" s="557"/>
      <c r="O193" s="545"/>
      <c r="P193" s="558"/>
      <c r="Q193" s="559"/>
      <c r="R193" s="560"/>
      <c r="S193" s="560"/>
      <c r="T193" s="560"/>
      <c r="U193" s="558"/>
      <c r="V193" s="559"/>
      <c r="W193" s="558"/>
      <c r="X193" s="548"/>
      <c r="Y193" s="549"/>
    </row>
    <row r="194" spans="1:25" ht="9.9" customHeight="1">
      <c r="A194" s="561">
        <v>19</v>
      </c>
      <c r="B194" s="564" t="str">
        <f>IF(作業員の選択!$C$29="","",VLOOKUP(作業員の選択!$C$29,基本データ!$A$11:$AH$60,2,FALSE))</f>
        <v>あおやぎ　くろう</v>
      </c>
      <c r="C194" s="565"/>
      <c r="D194" s="565"/>
      <c r="E194" s="566"/>
      <c r="F194" s="567" t="str">
        <f>IF(作業員の選択!$C$29="","",VLOOKUP(作業員の選択!$C$29,基本データ!$A$11:$AH$60,3,FALSE))</f>
        <v>電工</v>
      </c>
      <c r="G194" s="568"/>
      <c r="H194" s="569"/>
      <c r="I194" s="572"/>
      <c r="J194" s="575">
        <f>IF(作業員の選択!$C$29="","　　年　月　日",VLOOKUP(作業員の選択!$C$29,基本データ!$A$11:$AR$60,4,FALSE))</f>
        <v>29668</v>
      </c>
      <c r="K194" s="576"/>
      <c r="L194" s="576"/>
      <c r="M194" s="597" t="str">
        <f>IF(作業員の選択!$C$29="","",VLOOKUP(作業員の選択!$C$29,基本データ!$A$11:$AR$60,35,FALSE))</f>
        <v>協会けんぽ</v>
      </c>
      <c r="N194" s="597" t="s">
        <v>432</v>
      </c>
      <c r="O194" s="598" t="str">
        <f>IF(作業員の選択!$C$29="","",IF(VLOOKUP(作業員の選択!$C$29,基本データ!$A$11:$AR$60,41,FALSE)="有","○",IF(VLOOKUP(作業員の選択!$C$29,基本データ!$A$11:$AR$60,41,FALSE)="","","")))</f>
        <v>○</v>
      </c>
      <c r="P194" s="600" t="str">
        <f>IF(作業員の選択!$C$29="","",VLOOKUP(作業員の選択!$C$29,基本データ!$A$11:$AH$60,14,FALSE))</f>
        <v>小型車両系建設機械</v>
      </c>
      <c r="Q194" s="515" t="str">
        <f>IF(作業員の選択!$C$29="","",VLOOKUP(作業員の選択!$C$29,基本データ!$A$11:$AH$60,20,FALSE))</f>
        <v>高所作業車(10m以上)</v>
      </c>
      <c r="R194" s="516"/>
      <c r="S194" s="516"/>
      <c r="T194" s="516"/>
      <c r="U194" s="517"/>
      <c r="V194" s="515" t="str">
        <f>IF(作業員の選択!$C$29="","",VLOOKUP(作業員の選択!$C$29,基本データ!$A$11:$AH$60,26,FALSE))</f>
        <v>第1種電気工事士</v>
      </c>
      <c r="W194" s="517"/>
      <c r="X194" s="521" t="s">
        <v>435</v>
      </c>
      <c r="Y194" s="522"/>
    </row>
    <row r="195" spans="1:25" ht="9.9" customHeight="1">
      <c r="A195" s="562"/>
      <c r="B195" s="528"/>
      <c r="C195" s="529"/>
      <c r="D195" s="529"/>
      <c r="E195" s="530"/>
      <c r="F195" s="536"/>
      <c r="G195" s="539"/>
      <c r="H195" s="570"/>
      <c r="I195" s="573"/>
      <c r="J195" s="578"/>
      <c r="K195" s="579"/>
      <c r="L195" s="579"/>
      <c r="M195" s="590"/>
      <c r="N195" s="590"/>
      <c r="O195" s="593"/>
      <c r="P195" s="591"/>
      <c r="Q195" s="518"/>
      <c r="R195" s="519"/>
      <c r="S195" s="519"/>
      <c r="T195" s="519"/>
      <c r="U195" s="520"/>
      <c r="V195" s="518"/>
      <c r="W195" s="520"/>
      <c r="X195" s="523"/>
      <c r="Y195" s="524"/>
    </row>
    <row r="196" spans="1:25" ht="9.9" customHeight="1">
      <c r="A196" s="562"/>
      <c r="B196" s="525" t="str">
        <f>IF(作業員の選択!$C$29="","",VLOOKUP(作業員の選択!$C$29,基本データ!$A$11:$AH$60,1,FALSE))</f>
        <v>青柳　九郎</v>
      </c>
      <c r="C196" s="526"/>
      <c r="D196" s="526"/>
      <c r="E196" s="527"/>
      <c r="F196" s="536"/>
      <c r="G196" s="539"/>
      <c r="H196" s="570"/>
      <c r="I196" s="573"/>
      <c r="J196" s="581"/>
      <c r="K196" s="582"/>
      <c r="L196" s="582"/>
      <c r="M196" s="531" t="str">
        <f>IF(作業員の選択!$C$29="","",VLOOKUP(作業員の選択!$C$29,基本データ!$A$11:$AR$60,37,FALSE))</f>
        <v>国民年金</v>
      </c>
      <c r="N196" s="589" t="s">
        <v>432</v>
      </c>
      <c r="O196" s="599"/>
      <c r="P196" s="591" t="str">
        <f>IF(作業員の選択!$C$29="","",VLOOKUP(作業員の選択!$C$29,基本データ!$A$11:$AH$60,15,FALSE))</f>
        <v>低圧電気取扱業務</v>
      </c>
      <c r="Q196" s="518" t="str">
        <f>IF(作業員の選択!$C$29="","",VLOOKUP(作業員の選択!$C$29,基本データ!$A$11:$AH$60,21,FALSE))</f>
        <v>小型移動式クレーン(5t未満)</v>
      </c>
      <c r="R196" s="519"/>
      <c r="S196" s="519"/>
      <c r="T196" s="519"/>
      <c r="U196" s="520"/>
      <c r="V196" s="518" t="str">
        <f>IF(作業員の選択!$C$29="","",VLOOKUP(作業員の選択!$C$29,基本データ!$A$11:$AH$60,27,FALSE))</f>
        <v>有線ﾃﾚﾋﾞｼﾞｮﾝ放送技術者</v>
      </c>
      <c r="W196" s="520"/>
      <c r="X196" s="587"/>
      <c r="Y196" s="588"/>
    </row>
    <row r="197" spans="1:25" ht="9.9" customHeight="1">
      <c r="A197" s="562"/>
      <c r="B197" s="528"/>
      <c r="C197" s="529"/>
      <c r="D197" s="529"/>
      <c r="E197" s="530"/>
      <c r="F197" s="536"/>
      <c r="G197" s="539"/>
      <c r="H197" s="570"/>
      <c r="I197" s="573"/>
      <c r="J197" s="535"/>
      <c r="K197" s="538">
        <f ca="1">IF(作業員の選択!$C$29="","　",VLOOKUP(作業員の選択!$C$29,基本データ!$A$11:$AR$60,42,FALSE))</f>
        <v>42</v>
      </c>
      <c r="L197" s="541" t="s">
        <v>436</v>
      </c>
      <c r="M197" s="532"/>
      <c r="N197" s="590"/>
      <c r="O197" s="592" t="str">
        <f>IF(作業員の選択!$C$29="","",IF(VLOOKUP(作業員の選択!$C$29,基本データ!$A$11:$AR$60,41,FALSE)="有","",IF(VLOOKUP(作業員の選択!$C$29,基本データ!$A$11:$AR$60,41,FALSE)="無","○","")))</f>
        <v/>
      </c>
      <c r="P197" s="591"/>
      <c r="Q197" s="518"/>
      <c r="R197" s="519"/>
      <c r="S197" s="519"/>
      <c r="T197" s="519"/>
      <c r="U197" s="520"/>
      <c r="V197" s="518"/>
      <c r="W197" s="520"/>
      <c r="X197" s="546" t="s">
        <v>435</v>
      </c>
      <c r="Y197" s="547"/>
    </row>
    <row r="198" spans="1:25" ht="9.9" customHeight="1">
      <c r="A198" s="562"/>
      <c r="B198" s="550" t="str">
        <f>IF(作業員の選択!$C$29="","",VLOOKUP(作業員の選択!$C$29,基本データ!$A$11:$AR$60,44,FALSE))</f>
        <v>1900000</v>
      </c>
      <c r="C198" s="551"/>
      <c r="D198" s="551"/>
      <c r="E198" s="552"/>
      <c r="F198" s="536"/>
      <c r="G198" s="539"/>
      <c r="H198" s="570"/>
      <c r="I198" s="573"/>
      <c r="J198" s="536"/>
      <c r="K198" s="539"/>
      <c r="L198" s="542"/>
      <c r="M198" s="531">
        <f>IF(作業員の選択!$C$29="","",VLOOKUP(作業員の選択!$C$29,基本データ!$A$11:$AN$50,39,FALSE))</f>
        <v>0</v>
      </c>
      <c r="N198" s="589">
        <f>IF(作業員の選択!$C$29="","",IF(M198="適用除外","－",VLOOKUP(作業員の選択!$C$29,基本データ!$A$11:$AR$60,40,FALSE)))</f>
        <v>1019</v>
      </c>
      <c r="O198" s="593"/>
      <c r="P198" s="591" t="str">
        <f>IF(作業員の選択!$C$29="","",VLOOKUP(作業員の選択!$C$29,基本データ!$A$11:$AH$60,16,FALSE))</f>
        <v>研削といし</v>
      </c>
      <c r="Q198" s="518" t="str">
        <f>IF(作業員の選択!$C$29="","",VLOOKUP(作業員の選択!$C$29,基本データ!$A$11:$AH$60,22,FALSE))</f>
        <v>玉掛作業者(1t以上)</v>
      </c>
      <c r="R198" s="519"/>
      <c r="S198" s="519"/>
      <c r="T198" s="519"/>
      <c r="U198" s="520"/>
      <c r="V198" s="518" t="str">
        <f>IF(作業員の選択!$C$29="","",VLOOKUP(作業員の選択!$C$29,基本データ!$A$11:$AH$60,28,FALSE))</f>
        <v>大型自動車</v>
      </c>
      <c r="W198" s="520"/>
      <c r="X198" s="523"/>
      <c r="Y198" s="524"/>
    </row>
    <row r="199" spans="1:25" ht="9.9" customHeight="1">
      <c r="A199" s="563"/>
      <c r="B199" s="553"/>
      <c r="C199" s="554"/>
      <c r="D199" s="554"/>
      <c r="E199" s="555"/>
      <c r="F199" s="537"/>
      <c r="G199" s="540"/>
      <c r="H199" s="571"/>
      <c r="I199" s="574"/>
      <c r="J199" s="537"/>
      <c r="K199" s="540"/>
      <c r="L199" s="543"/>
      <c r="M199" s="556">
        <f>IF(作業員の選択!$C$19="","",VLOOKUP(作業員の選択!$C$19,基本データ!$A$11:$AN$50,25,FALSE))</f>
        <v>209</v>
      </c>
      <c r="N199" s="595"/>
      <c r="O199" s="594"/>
      <c r="P199" s="596"/>
      <c r="Q199" s="559"/>
      <c r="R199" s="560"/>
      <c r="S199" s="560"/>
      <c r="T199" s="560"/>
      <c r="U199" s="558"/>
      <c r="V199" s="559"/>
      <c r="W199" s="558"/>
      <c r="X199" s="548"/>
      <c r="Y199" s="549"/>
    </row>
    <row r="200" spans="1:25" ht="9.9" customHeight="1">
      <c r="A200" s="561">
        <v>20</v>
      </c>
      <c r="B200" s="564" t="str">
        <f>IF(作業員の選択!$C$30="","",VLOOKUP(作業員の選択!$C$30,基本データ!$A$11:$AH$60,2,FALSE))</f>
        <v>あおやぎ　じゅうろう</v>
      </c>
      <c r="C200" s="565"/>
      <c r="D200" s="565"/>
      <c r="E200" s="566"/>
      <c r="F200" s="567" t="str">
        <f>IF(作業員の選択!$C$30="","",VLOOKUP(作業員の選択!$C$30,基本データ!$A$11:$AH$60,3,FALSE))</f>
        <v>電工</v>
      </c>
      <c r="G200" s="568"/>
      <c r="H200" s="569"/>
      <c r="I200" s="572"/>
      <c r="J200" s="575">
        <f>IF(作業員の選択!$C$30="","　　年　月　日",VLOOKUP(作業員の選択!$C$30,基本データ!$A$11:$AR$60,4,FALSE))</f>
        <v>24957</v>
      </c>
      <c r="K200" s="576"/>
      <c r="L200" s="577"/>
      <c r="M200" s="584" t="str">
        <f>IF(作業員の選択!$C$30="","",VLOOKUP(作業員の選択!$C$30,基本データ!$A$11:$AR$60,35,FALSE))</f>
        <v>協会けんぽ</v>
      </c>
      <c r="N200" s="585" t="s">
        <v>432</v>
      </c>
      <c r="O200" s="586" t="str">
        <f>IF(作業員の選択!$C$30="","",IF(VLOOKUP(作業員の選択!$C$30,基本データ!$A$11:$AR$60,41,FALSE)="有","○",IF(VLOOKUP(作業員の選択!$C$30,基本データ!$A$11:$AR$60,41,FALSE)="","","")))</f>
        <v>○</v>
      </c>
      <c r="P200" s="517" t="str">
        <f>IF(作業員の選択!$C$30="","",VLOOKUP(作業員の選択!$C$30,基本データ!$A$11:$AH$60,14,FALSE))</f>
        <v>低圧電気取扱業務</v>
      </c>
      <c r="Q200" s="515" t="str">
        <f>IF(作業員の選択!$C$30="","",VLOOKUP(作業員の選択!$C$30,基本データ!$A$11:$AH$60,20,FALSE))</f>
        <v>小型移動式クレーン(5t未満)</v>
      </c>
      <c r="R200" s="516"/>
      <c r="S200" s="516"/>
      <c r="T200" s="516"/>
      <c r="U200" s="517"/>
      <c r="V200" s="515" t="str">
        <f>IF(作業員の選択!$C$30="","",VLOOKUP(作業員の選択!$C$30,基本データ!$A$11:$AH$60,26,FALSE))</f>
        <v>第1種電気工事士</v>
      </c>
      <c r="W200" s="517"/>
      <c r="X200" s="521" t="s">
        <v>435</v>
      </c>
      <c r="Y200" s="522"/>
    </row>
    <row r="201" spans="1:25" ht="9.9" customHeight="1">
      <c r="A201" s="562"/>
      <c r="B201" s="528"/>
      <c r="C201" s="529"/>
      <c r="D201" s="529"/>
      <c r="E201" s="530"/>
      <c r="F201" s="536"/>
      <c r="G201" s="539"/>
      <c r="H201" s="570"/>
      <c r="I201" s="573"/>
      <c r="J201" s="578"/>
      <c r="K201" s="579"/>
      <c r="L201" s="580"/>
      <c r="M201" s="532"/>
      <c r="N201" s="534"/>
      <c r="O201" s="544"/>
      <c r="P201" s="520"/>
      <c r="Q201" s="518"/>
      <c r="R201" s="519"/>
      <c r="S201" s="519"/>
      <c r="T201" s="519"/>
      <c r="U201" s="520"/>
      <c r="V201" s="518"/>
      <c r="W201" s="520"/>
      <c r="X201" s="523"/>
      <c r="Y201" s="524"/>
    </row>
    <row r="202" spans="1:25" ht="9.9" customHeight="1">
      <c r="A202" s="562"/>
      <c r="B202" s="525" t="str">
        <f>IF(作業員の選択!$C$30="","",VLOOKUP(作業員の選択!$C$30,基本データ!$A$11:$AH$60,1,FALSE))</f>
        <v>青柳　十郎</v>
      </c>
      <c r="C202" s="526"/>
      <c r="D202" s="526"/>
      <c r="E202" s="527"/>
      <c r="F202" s="536"/>
      <c r="G202" s="539"/>
      <c r="H202" s="570"/>
      <c r="I202" s="573"/>
      <c r="J202" s="581"/>
      <c r="K202" s="582"/>
      <c r="L202" s="583"/>
      <c r="M202" s="531" t="str">
        <f>IF(作業員の選択!$C$30="","",VLOOKUP(作業員の選択!$C$30,基本データ!$A$11:$AR$60,37,FALSE))</f>
        <v>国民年金</v>
      </c>
      <c r="N202" s="533" t="s">
        <v>432</v>
      </c>
      <c r="O202" s="544"/>
      <c r="P202" s="520" t="str">
        <f>IF(作業員の選択!$C$30="","",VLOOKUP(作業員の選択!$C$30,基本データ!$A$11:$AH$60,15,FALSE))</f>
        <v>職長訓練</v>
      </c>
      <c r="Q202" s="518" t="str">
        <f>IF(作業員の選択!$C$30="","",VLOOKUP(作業員の選択!$C$30,基本データ!$A$11:$AH$60,21,FALSE))</f>
        <v>玉掛作業者(1t以上)</v>
      </c>
      <c r="R202" s="519"/>
      <c r="S202" s="519"/>
      <c r="T202" s="519"/>
      <c r="U202" s="520"/>
      <c r="V202" s="518" t="str">
        <f>IF(作業員の選択!$C$30="","",VLOOKUP(作業員の選択!$C$30,基本データ!$A$11:$AH$60,27,FALSE))</f>
        <v>2級電気施工管理</v>
      </c>
      <c r="W202" s="520"/>
      <c r="X202" s="523"/>
      <c r="Y202" s="524"/>
    </row>
    <row r="203" spans="1:25" ht="9.9" customHeight="1">
      <c r="A203" s="562"/>
      <c r="B203" s="528"/>
      <c r="C203" s="529"/>
      <c r="D203" s="529"/>
      <c r="E203" s="530"/>
      <c r="F203" s="536"/>
      <c r="G203" s="539"/>
      <c r="H203" s="570"/>
      <c r="I203" s="573"/>
      <c r="J203" s="535"/>
      <c r="K203" s="538">
        <f ca="1">IF(作業員の選択!$C$30="","　",VLOOKUP(作業員の選択!$C$30,基本データ!$A$11:$AR$60,42,FALSE))</f>
        <v>55</v>
      </c>
      <c r="L203" s="541" t="s">
        <v>436</v>
      </c>
      <c r="M203" s="532">
        <v>0</v>
      </c>
      <c r="N203" s="534"/>
      <c r="O203" s="544" t="str">
        <f>IF(作業員の選択!$C$30="","",IF(VLOOKUP(作業員の選択!$C$30,基本データ!$A$11:$AR$60,41,FALSE)="有","",IF(VLOOKUP(作業員の選択!$C$30,基本データ!$A$11:$AR$60,41,FALSE)="無","○","")))</f>
        <v/>
      </c>
      <c r="P203" s="520"/>
      <c r="Q203" s="518"/>
      <c r="R203" s="519"/>
      <c r="S203" s="519"/>
      <c r="T203" s="519"/>
      <c r="U203" s="520"/>
      <c r="V203" s="518"/>
      <c r="W203" s="520"/>
      <c r="X203" s="546" t="s">
        <v>435</v>
      </c>
      <c r="Y203" s="547"/>
    </row>
    <row r="204" spans="1:25" ht="9.9" customHeight="1">
      <c r="A204" s="562"/>
      <c r="B204" s="550" t="str">
        <f>IF(作業員の選択!$C$30="","",VLOOKUP(作業員の選択!$C$30,基本データ!$A$11:$AR$60,44,FALSE))</f>
        <v>2000000</v>
      </c>
      <c r="C204" s="551"/>
      <c r="D204" s="551"/>
      <c r="E204" s="552"/>
      <c r="F204" s="536"/>
      <c r="G204" s="539"/>
      <c r="H204" s="570"/>
      <c r="I204" s="573"/>
      <c r="J204" s="536"/>
      <c r="K204" s="539"/>
      <c r="L204" s="542"/>
      <c r="M204" s="531">
        <f>IF(作業員の選択!$C$30="","",VLOOKUP(作業員の選択!$C$30,基本データ!$A$11:$AN$50,39,FALSE))</f>
        <v>0</v>
      </c>
      <c r="N204" s="533">
        <f>IF(作業員の選択!$C$30="","",IF(M204="適用除外","－",VLOOKUP(作業員の選択!$C$30,基本データ!$A$11:$AR$60,40,FALSE)))</f>
        <v>1020</v>
      </c>
      <c r="O204" s="544"/>
      <c r="P204" s="520" t="str">
        <f>IF(作業員の選択!$C$30="","",VLOOKUP(作業員の選択!$C$30,基本データ!$A$11:$AH$60,16,FALSE))</f>
        <v>研削といし</v>
      </c>
      <c r="Q204" s="518" t="str">
        <f>IF(作業員の選択!$C$30="","",VLOOKUP(作業員の選択!$C$30,基本データ!$A$11:$AH$60,22,FALSE))</f>
        <v>高所作業車(10m以上)</v>
      </c>
      <c r="R204" s="519"/>
      <c r="S204" s="519"/>
      <c r="T204" s="519"/>
      <c r="U204" s="520"/>
      <c r="V204" s="518" t="str">
        <f>IF(作業員の選択!$C$30="","",VLOOKUP(作業員の選択!$C$30,基本データ!$A$11:$AH$60,28,FALSE))</f>
        <v>大型自動車</v>
      </c>
      <c r="W204" s="520"/>
      <c r="X204" s="523"/>
      <c r="Y204" s="524"/>
    </row>
    <row r="205" spans="1:25" ht="9.9" customHeight="1">
      <c r="A205" s="563"/>
      <c r="B205" s="553"/>
      <c r="C205" s="554"/>
      <c r="D205" s="554"/>
      <c r="E205" s="555"/>
      <c r="F205" s="537"/>
      <c r="G205" s="540"/>
      <c r="H205" s="571"/>
      <c r="I205" s="574"/>
      <c r="J205" s="537"/>
      <c r="K205" s="540"/>
      <c r="L205" s="543"/>
      <c r="M205" s="556">
        <f>IF(作業員の選択!$C$20="","",VLOOKUP(作業員の選択!$C$20,基本データ!$A$11:$AN$50,25,FALSE))</f>
        <v>210</v>
      </c>
      <c r="N205" s="557"/>
      <c r="O205" s="545"/>
      <c r="P205" s="558"/>
      <c r="Q205" s="559"/>
      <c r="R205" s="560"/>
      <c r="S205" s="560"/>
      <c r="T205" s="560"/>
      <c r="U205" s="558"/>
      <c r="V205" s="559"/>
      <c r="W205" s="558"/>
      <c r="X205" s="548"/>
      <c r="Y205" s="549"/>
    </row>
    <row r="206" spans="1:25" ht="9.9" customHeight="1">
      <c r="A206" s="561">
        <v>21</v>
      </c>
      <c r="B206" s="564" t="str">
        <f>IF(作業員の選択!$C$31="","",VLOOKUP(作業員の選択!$C$31,基本データ!$A$11:$AH$60,2,FALSE))</f>
        <v>しらい　いっぺい</v>
      </c>
      <c r="C206" s="565"/>
      <c r="D206" s="565"/>
      <c r="E206" s="566"/>
      <c r="F206" s="567" t="str">
        <f>IF(作業員の選択!$C$31="","",VLOOKUP(作業員の選択!$C$31,基本データ!$A$11:$AH$60,3,FALSE))</f>
        <v>電工</v>
      </c>
      <c r="G206" s="568"/>
      <c r="H206" s="569"/>
      <c r="I206" s="572"/>
      <c r="J206" s="575">
        <f>IF(作業員の選択!$C$31="","　　年　月　日",VLOOKUP(作業員の選択!$C$31,基本データ!$A$11:$AH$60,4,FALSE))</f>
        <v>19501</v>
      </c>
      <c r="K206" s="576"/>
      <c r="L206" s="577"/>
      <c r="M206" s="584" t="str">
        <f>IF(作業員の選択!$C$31="","",VLOOKUP(作業員の選択!$C$31,基本データ!$A$11:$AR$60,35,FALSE))</f>
        <v>建設国保</v>
      </c>
      <c r="N206" s="585" t="s">
        <v>432</v>
      </c>
      <c r="O206" s="586" t="str">
        <f>IF(作業員の選択!$C$31="","",IF(VLOOKUP(作業員の選択!$C$31,基本データ!$A$11:$AR$60,41,FALSE)="有","○",IF(VLOOKUP(作業員の選択!$C$31,基本データ!$A$11:$AR$60,41,FALSE)="","","")))</f>
        <v/>
      </c>
      <c r="P206" s="517" t="str">
        <f>IF(作業員の選択!$C$31="","",VLOOKUP(作業員の選択!$C$31,基本データ!$A$11:$AH$60,14,FALSE))</f>
        <v>小型車両系建設機械</v>
      </c>
      <c r="Q206" s="515" t="str">
        <f>IF(作業員の選択!$C$31="","",VLOOKUP(作業員の選択!$C$31,基本データ!$A$11:$AH$60,20,FALSE))</f>
        <v>高所作業車(10m以上)</v>
      </c>
      <c r="R206" s="516"/>
      <c r="S206" s="516"/>
      <c r="T206" s="516"/>
      <c r="U206" s="517"/>
      <c r="V206" s="515" t="str">
        <f>IF(作業員の選択!$C$31="","",VLOOKUP(作業員の選択!$C$31,基本データ!$A$11:$AH$60,26,FALSE))</f>
        <v>第1種電気工事士</v>
      </c>
      <c r="W206" s="517"/>
      <c r="X206" s="521" t="s">
        <v>435</v>
      </c>
      <c r="Y206" s="522"/>
    </row>
    <row r="207" spans="1:25" ht="9.9" customHeight="1">
      <c r="A207" s="562"/>
      <c r="B207" s="528"/>
      <c r="C207" s="529"/>
      <c r="D207" s="529"/>
      <c r="E207" s="530"/>
      <c r="F207" s="536"/>
      <c r="G207" s="539"/>
      <c r="H207" s="570"/>
      <c r="I207" s="573"/>
      <c r="J207" s="578"/>
      <c r="K207" s="579"/>
      <c r="L207" s="580"/>
      <c r="M207" s="532"/>
      <c r="N207" s="534"/>
      <c r="O207" s="544"/>
      <c r="P207" s="520"/>
      <c r="Q207" s="518"/>
      <c r="R207" s="519"/>
      <c r="S207" s="519"/>
      <c r="T207" s="519"/>
      <c r="U207" s="520"/>
      <c r="V207" s="518"/>
      <c r="W207" s="520"/>
      <c r="X207" s="523"/>
      <c r="Y207" s="524"/>
    </row>
    <row r="208" spans="1:25" ht="9.9" customHeight="1">
      <c r="A208" s="562"/>
      <c r="B208" s="525" t="str">
        <f>IF(作業員の選択!$C$31="","",VLOOKUP(作業員の選択!$C$31,基本データ!$A$11:$AH$60,1,FALSE))</f>
        <v>白井　一平</v>
      </c>
      <c r="C208" s="526"/>
      <c r="D208" s="526"/>
      <c r="E208" s="527"/>
      <c r="F208" s="536"/>
      <c r="G208" s="539"/>
      <c r="H208" s="570"/>
      <c r="I208" s="573"/>
      <c r="J208" s="581"/>
      <c r="K208" s="582"/>
      <c r="L208" s="583"/>
      <c r="M208" s="531" t="str">
        <f>IF(作業員の選択!$C$31="","",VLOOKUP(作業員の選択!$C$31,基本データ!$A$11:$AR$60,37,FALSE))</f>
        <v>受給者</v>
      </c>
      <c r="N208" s="533" t="s">
        <v>432</v>
      </c>
      <c r="O208" s="544"/>
      <c r="P208" s="520" t="str">
        <f>IF(作業員の選択!$C$31="","",VLOOKUP(作業員の選択!$C$31,基本データ!$A$11:$AH$60,15,FALSE))</f>
        <v>低圧電気取扱業務</v>
      </c>
      <c r="Q208" s="518" t="str">
        <f>IF(作業員の選択!$C$31="","",VLOOKUP(作業員の選択!$C$31,基本データ!$A$11:$AH$60,21,FALSE))</f>
        <v>小型移動式クレーン(5t未満)</v>
      </c>
      <c r="R208" s="519"/>
      <c r="S208" s="519"/>
      <c r="T208" s="519"/>
      <c r="U208" s="520"/>
      <c r="V208" s="518" t="str">
        <f>IF(作業員の選択!$C$31="","",VLOOKUP(作業員の選択!$C$31,基本データ!$A$11:$AH$60,27,FALSE))</f>
        <v>1級電気施工管理</v>
      </c>
      <c r="W208" s="520"/>
      <c r="X208" s="523"/>
      <c r="Y208" s="524"/>
    </row>
    <row r="209" spans="1:25" ht="9.9" customHeight="1">
      <c r="A209" s="562"/>
      <c r="B209" s="528"/>
      <c r="C209" s="529"/>
      <c r="D209" s="529"/>
      <c r="E209" s="530"/>
      <c r="F209" s="536"/>
      <c r="G209" s="539"/>
      <c r="H209" s="570"/>
      <c r="I209" s="573"/>
      <c r="J209" s="535"/>
      <c r="K209" s="538">
        <f ca="1">IF(作業員の選択!$C$31="","　",VLOOKUP(作業員の選択!$C$31,基本データ!$A$11:$AR$60,42,FALSE))</f>
        <v>70</v>
      </c>
      <c r="L209" s="541" t="s">
        <v>436</v>
      </c>
      <c r="M209" s="532">
        <v>0</v>
      </c>
      <c r="N209" s="534"/>
      <c r="O209" s="544" t="str">
        <f>IF(作業員の選択!$C$31="","",IF(VLOOKUP(作業員の選択!$C$31,基本データ!$A$11:$AR$60,41,FALSE)="有","",IF(VLOOKUP(作業員の選択!$C$31,基本データ!$A$11:$AR$60,41,FALSE)="無","○","")))</f>
        <v>○</v>
      </c>
      <c r="P209" s="520"/>
      <c r="Q209" s="518"/>
      <c r="R209" s="519"/>
      <c r="S209" s="519"/>
      <c r="T209" s="519"/>
      <c r="U209" s="520"/>
      <c r="V209" s="518"/>
      <c r="W209" s="520"/>
      <c r="X209" s="546" t="s">
        <v>435</v>
      </c>
      <c r="Y209" s="547"/>
    </row>
    <row r="210" spans="1:25" ht="9.9" customHeight="1">
      <c r="A210" s="562"/>
      <c r="B210" s="550" t="str">
        <f>IF(作業員の選択!$C$31="","",VLOOKUP(作業員の選択!$C$31,基本データ!$A$11:$AR$60,44,FALSE))</f>
        <v>2100</v>
      </c>
      <c r="C210" s="551"/>
      <c r="D210" s="551"/>
      <c r="E210" s="552"/>
      <c r="F210" s="536"/>
      <c r="G210" s="539"/>
      <c r="H210" s="570"/>
      <c r="I210" s="573"/>
      <c r="J210" s="536"/>
      <c r="K210" s="539"/>
      <c r="L210" s="542"/>
      <c r="M210" s="531" t="str">
        <f>IF(作業員の選択!$C$31="","",VLOOKUP(作業員の選択!$C$31,基本データ!$A$11:$AN$50,39,FALSE))</f>
        <v>日雇保険</v>
      </c>
      <c r="N210" s="533">
        <f>IF(作業員の選択!$C$31="","",IF(M210="適用除外","－",VLOOKUP(作業員の選択!$C$31,基本データ!$A$11:$AR$60,40,FALSE)))</f>
        <v>1021</v>
      </c>
      <c r="O210" s="544"/>
      <c r="P210" s="520" t="str">
        <f>IF(作業員の選択!$C$31="","",VLOOKUP(作業員の選択!$C$31,基本データ!$A$11:$AH$60,16,FALSE))</f>
        <v>研削といし</v>
      </c>
      <c r="Q210" s="518" t="str">
        <f>IF(作業員の選択!$C$31="","",VLOOKUP(作業員の選択!$C$31,基本データ!$A$11:$AH$60,22,FALSE))</f>
        <v>玉掛作業者(1t以上)</v>
      </c>
      <c r="R210" s="519"/>
      <c r="S210" s="519"/>
      <c r="T210" s="519"/>
      <c r="U210" s="520"/>
      <c r="V210" s="518" t="str">
        <f>IF(作業員の選択!$C$31="","",VLOOKUP(作業員の選択!$C$31,基本データ!$A$11:$AH$60,28,FALSE))</f>
        <v>消防設備士甲種４級</v>
      </c>
      <c r="W210" s="520"/>
      <c r="X210" s="523"/>
      <c r="Y210" s="524"/>
    </row>
    <row r="211" spans="1:25" ht="9.9" customHeight="1">
      <c r="A211" s="563"/>
      <c r="B211" s="553"/>
      <c r="C211" s="554"/>
      <c r="D211" s="554"/>
      <c r="E211" s="555"/>
      <c r="F211" s="537"/>
      <c r="G211" s="540"/>
      <c r="H211" s="571"/>
      <c r="I211" s="574"/>
      <c r="J211" s="537"/>
      <c r="K211" s="540"/>
      <c r="L211" s="543"/>
      <c r="M211" s="556"/>
      <c r="N211" s="557"/>
      <c r="O211" s="545"/>
      <c r="P211" s="558"/>
      <c r="Q211" s="559"/>
      <c r="R211" s="560"/>
      <c r="S211" s="560"/>
      <c r="T211" s="560"/>
      <c r="U211" s="558"/>
      <c r="V211" s="559"/>
      <c r="W211" s="558"/>
      <c r="X211" s="548"/>
      <c r="Y211" s="549"/>
    </row>
    <row r="212" spans="1:25" ht="9.9" customHeight="1">
      <c r="A212" s="561">
        <v>22</v>
      </c>
      <c r="B212" s="564" t="str">
        <f>IF(作業員の選択!$C$32="","",VLOOKUP(作業員の選択!$C$32,基本データ!$A$11:$AH$60,2,FALSE))</f>
        <v>しらい　にへい</v>
      </c>
      <c r="C212" s="565"/>
      <c r="D212" s="565"/>
      <c r="E212" s="566"/>
      <c r="F212" s="567" t="str">
        <f>IF(作業員の選択!$C$32="","",VLOOKUP(作業員の選択!$C$32,基本データ!$A$11:$AH$60,3,FALSE))</f>
        <v>電工</v>
      </c>
      <c r="G212" s="568"/>
      <c r="H212" s="569"/>
      <c r="I212" s="572"/>
      <c r="J212" s="575">
        <f>IF(作業員の選択!$C$32="","　　年　月　日",VLOOKUP(作業員の選択!$C$32,基本データ!$A$11:$AH$60,4,FALSE))</f>
        <v>19409</v>
      </c>
      <c r="K212" s="576"/>
      <c r="L212" s="577"/>
      <c r="M212" s="584" t="str">
        <f>IF(作業員の選択!$C$32="","",VLOOKUP(作業員の選択!$C$32,基本データ!$A$11:$AR$60,35,FALSE))</f>
        <v>建設国保</v>
      </c>
      <c r="N212" s="585" t="s">
        <v>432</v>
      </c>
      <c r="O212" s="586" t="str">
        <f>IF(作業員の選択!$C$32="","",IF(VLOOKUP(作業員の選択!$C$32,基本データ!$A$11:$AR$60,41,FALSE)="有","○",IF(VLOOKUP(作業員の選択!$C$32,基本データ!$A$11:$AR$60,41,FALSE)="","","")))</f>
        <v/>
      </c>
      <c r="P212" s="517" t="str">
        <f>IF(作業員の選択!$C$32="","",VLOOKUP(作業員の選択!$C$32,基本データ!$A$11:$AH$60,14,FALSE))</f>
        <v>低圧電気取扱業務</v>
      </c>
      <c r="Q212" s="515" t="str">
        <f>IF(作業員の選択!$C$32="","",VLOOKUP(作業員の選択!$C$32,基本データ!$A$11:$AH$60,20,FALSE))</f>
        <v>小型移動式クレーン(5t未満)</v>
      </c>
      <c r="R212" s="516"/>
      <c r="S212" s="516"/>
      <c r="T212" s="516"/>
      <c r="U212" s="517"/>
      <c r="V212" s="515" t="str">
        <f>IF(作業員の選択!$C$32="","",VLOOKUP(作業員の選択!$C$32,基本データ!$A$11:$AH$60,26,FALSE))</f>
        <v>第2種電気工事士</v>
      </c>
      <c r="W212" s="517"/>
      <c r="X212" s="521" t="s">
        <v>435</v>
      </c>
      <c r="Y212" s="522"/>
    </row>
    <row r="213" spans="1:25" ht="9.9" customHeight="1">
      <c r="A213" s="562"/>
      <c r="B213" s="528"/>
      <c r="C213" s="529"/>
      <c r="D213" s="529"/>
      <c r="E213" s="530"/>
      <c r="F213" s="536"/>
      <c r="G213" s="539"/>
      <c r="H213" s="570"/>
      <c r="I213" s="573"/>
      <c r="J213" s="578"/>
      <c r="K213" s="579"/>
      <c r="L213" s="580"/>
      <c r="M213" s="532"/>
      <c r="N213" s="534"/>
      <c r="O213" s="544"/>
      <c r="P213" s="520"/>
      <c r="Q213" s="518"/>
      <c r="R213" s="519"/>
      <c r="S213" s="519"/>
      <c r="T213" s="519"/>
      <c r="U213" s="520"/>
      <c r="V213" s="518"/>
      <c r="W213" s="520"/>
      <c r="X213" s="523"/>
      <c r="Y213" s="524"/>
    </row>
    <row r="214" spans="1:25" ht="9.9" customHeight="1">
      <c r="A214" s="562"/>
      <c r="B214" s="525" t="str">
        <f>IF(作業員の選択!$C$32="","",VLOOKUP(作業員の選択!$C$32,基本データ!$A$11:$AH$60,1,FALSE))</f>
        <v>白井　仁平</v>
      </c>
      <c r="C214" s="526"/>
      <c r="D214" s="526"/>
      <c r="E214" s="527"/>
      <c r="F214" s="536"/>
      <c r="G214" s="539"/>
      <c r="H214" s="570"/>
      <c r="I214" s="573"/>
      <c r="J214" s="581"/>
      <c r="K214" s="582"/>
      <c r="L214" s="583"/>
      <c r="M214" s="531" t="str">
        <f>IF(作業員の選択!$C$32="","",VLOOKUP(作業員の選択!$C$32,基本データ!$A$11:$AR$60,37,FALSE))</f>
        <v>受給者</v>
      </c>
      <c r="N214" s="533" t="s">
        <v>432</v>
      </c>
      <c r="O214" s="544"/>
      <c r="P214" s="520" t="str">
        <f>IF(作業員の選択!$C$32="","",VLOOKUP(作業員の選択!$C$32,基本データ!$A$11:$AH$60,15,FALSE))</f>
        <v>職長訓練</v>
      </c>
      <c r="Q214" s="518" t="str">
        <f>IF(作業員の選択!$C$32="","",VLOOKUP(作業員の選択!$C$32,基本データ!$A$11:$AH$60,21,FALSE))</f>
        <v>玉掛作業者(1t以上)</v>
      </c>
      <c r="R214" s="519"/>
      <c r="S214" s="519"/>
      <c r="T214" s="519"/>
      <c r="U214" s="520"/>
      <c r="V214" s="518" t="str">
        <f>IF(作業員の選択!$C$32="","",VLOOKUP(作業員の選択!$C$32,基本データ!$A$11:$AH$60,27,FALSE))</f>
        <v>有線ﾃﾚﾋﾞｼﾞｮﾝ放送技術者</v>
      </c>
      <c r="W214" s="520"/>
      <c r="X214" s="523"/>
      <c r="Y214" s="524"/>
    </row>
    <row r="215" spans="1:25" ht="9.9" customHeight="1">
      <c r="A215" s="562"/>
      <c r="B215" s="528"/>
      <c r="C215" s="529"/>
      <c r="D215" s="529"/>
      <c r="E215" s="530"/>
      <c r="F215" s="536"/>
      <c r="G215" s="539"/>
      <c r="H215" s="570"/>
      <c r="I215" s="573"/>
      <c r="J215" s="535"/>
      <c r="K215" s="538">
        <f ca="1">IF(作業員の選択!$C$32="","　",VLOOKUP(作業員の選択!$C$32,基本データ!$A$11:$AR$60,42,FALSE))</f>
        <v>70</v>
      </c>
      <c r="L215" s="541" t="s">
        <v>436</v>
      </c>
      <c r="M215" s="532">
        <v>0</v>
      </c>
      <c r="N215" s="534"/>
      <c r="O215" s="544" t="str">
        <f>IF(作業員の選択!$C$32="","",IF(VLOOKUP(作業員の選択!$C$32,基本データ!$A$11:$AR$60,41,FALSE)="有","",IF(VLOOKUP(作業員の選択!$C$32,基本データ!$A$11:$AR$60,41,FALSE)="無","○","")))</f>
        <v>○</v>
      </c>
      <c r="P215" s="520"/>
      <c r="Q215" s="518"/>
      <c r="R215" s="519"/>
      <c r="S215" s="519"/>
      <c r="T215" s="519"/>
      <c r="U215" s="520"/>
      <c r="V215" s="518"/>
      <c r="W215" s="520"/>
      <c r="X215" s="546" t="s">
        <v>435</v>
      </c>
      <c r="Y215" s="547"/>
    </row>
    <row r="216" spans="1:25" ht="9.9" customHeight="1">
      <c r="A216" s="562"/>
      <c r="B216" s="550" t="str">
        <f>IF(作業員の選択!$C$32="","",VLOOKUP(作業員の選択!$C$32,基本データ!$A$11:$AR$60,44,FALSE))</f>
        <v>2200</v>
      </c>
      <c r="C216" s="551"/>
      <c r="D216" s="551"/>
      <c r="E216" s="552"/>
      <c r="F216" s="536"/>
      <c r="G216" s="539"/>
      <c r="H216" s="570"/>
      <c r="I216" s="573"/>
      <c r="J216" s="536"/>
      <c r="K216" s="539"/>
      <c r="L216" s="542"/>
      <c r="M216" s="531" t="str">
        <f>IF(作業員の選択!$C$32="","",VLOOKUP(作業員の選択!$C$32,基本データ!$A$11:$AN$50,39,FALSE))</f>
        <v>日雇保険</v>
      </c>
      <c r="N216" s="533">
        <f>IF(作業員の選択!$C$32="","",IF(M216="適用除外","－",VLOOKUP(作業員の選択!$C$32,基本データ!$A$11:$AR$60,40,FALSE)))</f>
        <v>1022</v>
      </c>
      <c r="O216" s="544"/>
      <c r="P216" s="520" t="str">
        <f>IF(作業員の選択!$C$32="","",VLOOKUP(作業員の選択!$C$32,基本データ!$A$11:$AH$60,16,FALSE))</f>
        <v>研削といし</v>
      </c>
      <c r="Q216" s="518" t="str">
        <f>IF(作業員の選択!$C$32="","",VLOOKUP(作業員の選択!$C$32,基本データ!$A$11:$AH$60,22,FALSE))</f>
        <v>高所作業車(10m以上)</v>
      </c>
      <c r="R216" s="519"/>
      <c r="S216" s="519"/>
      <c r="T216" s="519"/>
      <c r="U216" s="520"/>
      <c r="V216" s="518" t="str">
        <f>IF(作業員の選択!$C$32="","",VLOOKUP(作業員の選択!$C$32,基本データ!$A$11:$AH$60,28,FALSE))</f>
        <v>消防設備士甲種４級</v>
      </c>
      <c r="W216" s="520"/>
      <c r="X216" s="523"/>
      <c r="Y216" s="524"/>
    </row>
    <row r="217" spans="1:25" ht="9.9" customHeight="1">
      <c r="A217" s="563"/>
      <c r="B217" s="553"/>
      <c r="C217" s="554"/>
      <c r="D217" s="554"/>
      <c r="E217" s="555"/>
      <c r="F217" s="537"/>
      <c r="G217" s="540"/>
      <c r="H217" s="571"/>
      <c r="I217" s="574"/>
      <c r="J217" s="537"/>
      <c r="K217" s="540"/>
      <c r="L217" s="543"/>
      <c r="M217" s="556">
        <f>IF(作業員の選択!$C$12="","",VLOOKUP(作業員の選択!$C$12,基本データ!$A$11:$AN$50,25,FALSE))</f>
        <v>202</v>
      </c>
      <c r="N217" s="557"/>
      <c r="O217" s="545"/>
      <c r="P217" s="558"/>
      <c r="Q217" s="559"/>
      <c r="R217" s="560"/>
      <c r="S217" s="560"/>
      <c r="T217" s="560"/>
      <c r="U217" s="558"/>
      <c r="V217" s="559"/>
      <c r="W217" s="558"/>
      <c r="X217" s="548"/>
      <c r="Y217" s="549"/>
    </row>
    <row r="218" spans="1:25" ht="9.9" customHeight="1">
      <c r="A218" s="561">
        <v>23</v>
      </c>
      <c r="B218" s="564" t="str">
        <f>IF(作業員の選択!$C$33="","",VLOOKUP(作業員の選択!$C$33,基本データ!$A$11:$AH$60,2,FALSE))</f>
        <v>しらい　さんぺい</v>
      </c>
      <c r="C218" s="565"/>
      <c r="D218" s="565"/>
      <c r="E218" s="566"/>
      <c r="F218" s="567" t="str">
        <f>IF(作業員の選択!$C$33="","",VLOOKUP(作業員の選択!$C$33,基本データ!$A$11:$AH$60,3,FALSE))</f>
        <v>電工</v>
      </c>
      <c r="G218" s="568"/>
      <c r="H218" s="569"/>
      <c r="I218" s="572"/>
      <c r="J218" s="575">
        <f>IF(作業員の選択!$C$33="","　　年　月　日",VLOOKUP(作業員の選択!$C$33,基本データ!$A$11:$AH$60,4,FALSE))</f>
        <v>19146</v>
      </c>
      <c r="K218" s="576"/>
      <c r="L218" s="577"/>
      <c r="M218" s="584" t="str">
        <f>IF(作業員の選択!$C$33="","",VLOOKUP(作業員の選択!$C$33,基本データ!$A$11:$AR$60,35,FALSE))</f>
        <v>建設国保</v>
      </c>
      <c r="N218" s="585" t="s">
        <v>432</v>
      </c>
      <c r="O218" s="586" t="str">
        <f>IF(作業員の選択!$C$33="","",IF(VLOOKUP(作業員の選択!$C$33,基本データ!$A$11:$AR$60,41,FALSE)="有","○",IF(VLOOKUP(作業員の選択!$C$33,基本データ!$A$11:$AR$60,41,FALSE)="","","")))</f>
        <v/>
      </c>
      <c r="P218" s="517" t="str">
        <f>IF(作業員の選択!$C$33="","",VLOOKUP(作業員の選択!$C$33,基本データ!$A$11:$AH$60,14,FALSE))</f>
        <v>小型車両系建設機械</v>
      </c>
      <c r="Q218" s="515" t="str">
        <f>IF(作業員の選択!$C$33="","",VLOOKUP(作業員の選択!$C$33,基本データ!$A$11:$AH$60,20,FALSE))</f>
        <v>高所作業車(10m以上)</v>
      </c>
      <c r="R218" s="516"/>
      <c r="S218" s="516"/>
      <c r="T218" s="516"/>
      <c r="U218" s="517"/>
      <c r="V218" s="515" t="str">
        <f>IF(作業員の選択!$C$33="","",VLOOKUP(作業員の選択!$C$33,基本データ!$A$11:$AH$60,26,FALSE))</f>
        <v>第2種電気工事士</v>
      </c>
      <c r="W218" s="517"/>
      <c r="X218" s="521" t="s">
        <v>435</v>
      </c>
      <c r="Y218" s="522"/>
    </row>
    <row r="219" spans="1:25" ht="9.9" customHeight="1">
      <c r="A219" s="562"/>
      <c r="B219" s="528"/>
      <c r="C219" s="529"/>
      <c r="D219" s="529"/>
      <c r="E219" s="530"/>
      <c r="F219" s="536"/>
      <c r="G219" s="539"/>
      <c r="H219" s="570"/>
      <c r="I219" s="573"/>
      <c r="J219" s="578"/>
      <c r="K219" s="579"/>
      <c r="L219" s="580"/>
      <c r="M219" s="532"/>
      <c r="N219" s="534"/>
      <c r="O219" s="544"/>
      <c r="P219" s="520"/>
      <c r="Q219" s="518"/>
      <c r="R219" s="519"/>
      <c r="S219" s="519"/>
      <c r="T219" s="519"/>
      <c r="U219" s="520"/>
      <c r="V219" s="518"/>
      <c r="W219" s="520"/>
      <c r="X219" s="523"/>
      <c r="Y219" s="524"/>
    </row>
    <row r="220" spans="1:25" ht="9.9" customHeight="1">
      <c r="A220" s="562"/>
      <c r="B220" s="525" t="str">
        <f>IF(作業員の選択!$C$33="","",VLOOKUP(作業員の選択!$C$33,基本データ!$A$11:$AH$60,1,FALSE))</f>
        <v>白井　三瓶</v>
      </c>
      <c r="C220" s="526"/>
      <c r="D220" s="526"/>
      <c r="E220" s="527"/>
      <c r="F220" s="536"/>
      <c r="G220" s="539"/>
      <c r="H220" s="570"/>
      <c r="I220" s="573"/>
      <c r="J220" s="581"/>
      <c r="K220" s="582"/>
      <c r="L220" s="583"/>
      <c r="M220" s="531" t="str">
        <f>IF(作業員の選択!$C$33="","",VLOOKUP(作業員の選択!$C$33,基本データ!$A$11:$AR$60,37,FALSE))</f>
        <v>受給者</v>
      </c>
      <c r="N220" s="533" t="s">
        <v>432</v>
      </c>
      <c r="O220" s="544"/>
      <c r="P220" s="520" t="str">
        <f>IF(作業員の選択!$C$33="","",VLOOKUP(作業員の選択!$C$33,基本データ!$A$11:$AH$60,15,FALSE))</f>
        <v>低圧電気取扱業務</v>
      </c>
      <c r="Q220" s="518" t="str">
        <f>IF(作業員の選択!$C$33="","",VLOOKUP(作業員の選択!$C$33,基本データ!$A$11:$AH$60,21,FALSE))</f>
        <v>小型移動式クレーン(5t未満)</v>
      </c>
      <c r="R220" s="519"/>
      <c r="S220" s="519"/>
      <c r="T220" s="519"/>
      <c r="U220" s="520"/>
      <c r="V220" s="518" t="str">
        <f>IF(作業員の選択!$C$33="","",VLOOKUP(作業員の選択!$C$33,基本データ!$A$11:$AH$60,27,FALSE))</f>
        <v>有線ﾃﾚﾋﾞｼﾞｮﾝ放送技術者</v>
      </c>
      <c r="W220" s="520"/>
      <c r="X220" s="523"/>
      <c r="Y220" s="524"/>
    </row>
    <row r="221" spans="1:25" ht="9.9" customHeight="1">
      <c r="A221" s="562"/>
      <c r="B221" s="528"/>
      <c r="C221" s="529"/>
      <c r="D221" s="529"/>
      <c r="E221" s="530"/>
      <c r="F221" s="536"/>
      <c r="G221" s="539"/>
      <c r="H221" s="570"/>
      <c r="I221" s="573"/>
      <c r="J221" s="535"/>
      <c r="K221" s="538">
        <f ca="1">IF(作業員の選択!$C$33="","　",VLOOKUP(作業員の選択!$C$33,基本データ!$A$11:$AR$60,42,FALSE))</f>
        <v>71</v>
      </c>
      <c r="L221" s="541" t="s">
        <v>436</v>
      </c>
      <c r="M221" s="532">
        <v>0</v>
      </c>
      <c r="N221" s="534"/>
      <c r="O221" s="544" t="str">
        <f>IF(作業員の選択!$C$33="","",IF(VLOOKUP(作業員の選択!$C$33,基本データ!$A$11:$AR$60,41,FALSE)="有","",IF(VLOOKUP(作業員の選択!$C$33,基本データ!$A$11:$AR$60,41,FALSE)="無","○","")))</f>
        <v>○</v>
      </c>
      <c r="P221" s="520"/>
      <c r="Q221" s="518"/>
      <c r="R221" s="519"/>
      <c r="S221" s="519"/>
      <c r="T221" s="519"/>
      <c r="U221" s="520"/>
      <c r="V221" s="518"/>
      <c r="W221" s="520"/>
      <c r="X221" s="546" t="s">
        <v>435</v>
      </c>
      <c r="Y221" s="547"/>
    </row>
    <row r="222" spans="1:25" ht="9.9" customHeight="1">
      <c r="A222" s="562"/>
      <c r="B222" s="550" t="str">
        <f>IF(作業員の選択!$C$33="","",VLOOKUP(作業員の選択!$C$33,基本データ!$A$11:$AR$60,44,FALSE))</f>
        <v>2300</v>
      </c>
      <c r="C222" s="551"/>
      <c r="D222" s="551"/>
      <c r="E222" s="552"/>
      <c r="F222" s="536"/>
      <c r="G222" s="539"/>
      <c r="H222" s="570"/>
      <c r="I222" s="573"/>
      <c r="J222" s="536"/>
      <c r="K222" s="539"/>
      <c r="L222" s="542"/>
      <c r="M222" s="531" t="str">
        <f>IF(作業員の選択!$C$33="","",VLOOKUP(作業員の選択!$C$33,基本データ!$A$11:$AN$50,39,FALSE))</f>
        <v>日雇保険</v>
      </c>
      <c r="N222" s="533">
        <f>IF(作業員の選択!$C$33="","",IF(M222="適用除外","－",VLOOKUP(作業員の選択!$C$33,基本データ!$A$11:$AR$60,40,FALSE)))</f>
        <v>1023</v>
      </c>
      <c r="O222" s="544"/>
      <c r="P222" s="520" t="str">
        <f>IF(作業員の選択!$C$33="","",VLOOKUP(作業員の選択!$C$33,基本データ!$A$11:$AH$60,16,FALSE))</f>
        <v>研削といし</v>
      </c>
      <c r="Q222" s="518" t="str">
        <f>IF(作業員の選択!$C$33="","",VLOOKUP(作業員の選択!$C$33,基本データ!$A$11:$AH$60,22,FALSE))</f>
        <v>玉掛作業者(1t以上)</v>
      </c>
      <c r="R222" s="519"/>
      <c r="S222" s="519"/>
      <c r="T222" s="519"/>
      <c r="U222" s="520"/>
      <c r="V222" s="518" t="str">
        <f>IF(作業員の選択!$C$33="","",VLOOKUP(作業員の選択!$C$33,基本データ!$A$11:$AH$60,28,FALSE))</f>
        <v>消防設備士甲種４級</v>
      </c>
      <c r="W222" s="520"/>
      <c r="X222" s="523"/>
      <c r="Y222" s="524"/>
    </row>
    <row r="223" spans="1:25" ht="9.9" customHeight="1">
      <c r="A223" s="563"/>
      <c r="B223" s="553"/>
      <c r="C223" s="554"/>
      <c r="D223" s="554"/>
      <c r="E223" s="555"/>
      <c r="F223" s="537"/>
      <c r="G223" s="540"/>
      <c r="H223" s="571"/>
      <c r="I223" s="574"/>
      <c r="J223" s="537"/>
      <c r="K223" s="540"/>
      <c r="L223" s="543"/>
      <c r="M223" s="556">
        <f>IF(作業員の選択!$C$13="","",VLOOKUP(作業員の選択!$C$13,基本データ!$A$11:$AN$50,25,FALSE))</f>
        <v>203</v>
      </c>
      <c r="N223" s="557"/>
      <c r="O223" s="545"/>
      <c r="P223" s="558"/>
      <c r="Q223" s="559"/>
      <c r="R223" s="560"/>
      <c r="S223" s="560"/>
      <c r="T223" s="560"/>
      <c r="U223" s="558"/>
      <c r="V223" s="559"/>
      <c r="W223" s="558"/>
      <c r="X223" s="548"/>
      <c r="Y223" s="549"/>
    </row>
    <row r="224" spans="1:25" ht="9.9" customHeight="1">
      <c r="A224" s="561">
        <v>24</v>
      </c>
      <c r="B224" s="564" t="str">
        <f>IF(作業員の選択!$C$34="","",VLOOKUP(作業員の選択!$C$34,基本データ!$A$11:$AH$60,2,FALSE))</f>
        <v>しらい　よへい</v>
      </c>
      <c r="C224" s="565"/>
      <c r="D224" s="565"/>
      <c r="E224" s="566"/>
      <c r="F224" s="567" t="str">
        <f>IF(作業員の選択!$C$34="","",VLOOKUP(作業員の選択!$C$34,基本データ!$A$11:$AH$60,3,FALSE))</f>
        <v>電工</v>
      </c>
      <c r="G224" s="568"/>
      <c r="H224" s="569"/>
      <c r="I224" s="572"/>
      <c r="J224" s="575">
        <f>IF(作業員の選択!$C$34="","　　年　月　日",VLOOKUP(作業員の選択!$C$34,基本データ!$A$11:$AH$60,4,FALSE))</f>
        <v>18904</v>
      </c>
      <c r="K224" s="576"/>
      <c r="L224" s="577"/>
      <c r="M224" s="584" t="str">
        <f>IF(作業員の選択!$C$34="","",VLOOKUP(作業員の選択!$C$34,基本データ!$A$11:$AR$60,35,FALSE))</f>
        <v>建設国保</v>
      </c>
      <c r="N224" s="585" t="s">
        <v>432</v>
      </c>
      <c r="O224" s="586" t="str">
        <f>IF(作業員の選択!$C$34="","",IF(VLOOKUP(作業員の選択!$C$34,基本データ!$A$11:$AR$60,41,FALSE)="有","○",IF(VLOOKUP(作業員の選択!$C$34,基本データ!$A$11:$AR$60,41,FALSE)="","","")))</f>
        <v/>
      </c>
      <c r="P224" s="517" t="str">
        <f>IF(作業員の選択!$C$34="","",VLOOKUP(作業員の選択!$C$34,基本データ!$A$11:$AH$60,14,FALSE))</f>
        <v>低圧電気取扱業務</v>
      </c>
      <c r="Q224" s="515" t="str">
        <f>IF(作業員の選択!$C$34="","",VLOOKUP(作業員の選択!$C$34,基本データ!$A$11:$AH$60,20,FALSE))</f>
        <v>小型移動式クレーン(5t未満)</v>
      </c>
      <c r="R224" s="516"/>
      <c r="S224" s="516"/>
      <c r="T224" s="516"/>
      <c r="U224" s="517"/>
      <c r="V224" s="515" t="str">
        <f>IF(作業員の選択!$C$34="","",VLOOKUP(作業員の選択!$C$34,基本データ!$A$11:$AH$60,26,FALSE))</f>
        <v>第2種電気工事士</v>
      </c>
      <c r="W224" s="517"/>
      <c r="X224" s="521" t="s">
        <v>435</v>
      </c>
      <c r="Y224" s="522"/>
    </row>
    <row r="225" spans="1:26" ht="9.9" customHeight="1">
      <c r="A225" s="562"/>
      <c r="B225" s="528"/>
      <c r="C225" s="529"/>
      <c r="D225" s="529"/>
      <c r="E225" s="530"/>
      <c r="F225" s="536"/>
      <c r="G225" s="539"/>
      <c r="H225" s="570"/>
      <c r="I225" s="573"/>
      <c r="J225" s="578"/>
      <c r="K225" s="579"/>
      <c r="L225" s="580"/>
      <c r="M225" s="532"/>
      <c r="N225" s="534"/>
      <c r="O225" s="544"/>
      <c r="P225" s="520"/>
      <c r="Q225" s="518"/>
      <c r="R225" s="519"/>
      <c r="S225" s="519"/>
      <c r="T225" s="519"/>
      <c r="U225" s="520"/>
      <c r="V225" s="518"/>
      <c r="W225" s="520"/>
      <c r="X225" s="523"/>
      <c r="Y225" s="524"/>
    </row>
    <row r="226" spans="1:26" ht="9.9" customHeight="1">
      <c r="A226" s="562"/>
      <c r="B226" s="525" t="str">
        <f>IF(作業員の選択!$C$34="","",VLOOKUP(作業員の選択!$C$34,基本データ!$A$11:$AH$60,1,FALSE))</f>
        <v>白井　与平</v>
      </c>
      <c r="C226" s="526"/>
      <c r="D226" s="526"/>
      <c r="E226" s="527"/>
      <c r="F226" s="536"/>
      <c r="G226" s="539"/>
      <c r="H226" s="570"/>
      <c r="I226" s="573"/>
      <c r="J226" s="581"/>
      <c r="K226" s="582"/>
      <c r="L226" s="583"/>
      <c r="M226" s="531" t="str">
        <f>IF(作業員の選択!$C$34="","",VLOOKUP(作業員の選択!$C$34,基本データ!$A$11:$AR$60,37,FALSE))</f>
        <v>受給者</v>
      </c>
      <c r="N226" s="533" t="s">
        <v>432</v>
      </c>
      <c r="O226" s="544"/>
      <c r="P226" s="520" t="str">
        <f>IF(作業員の選択!$C$34="","",VLOOKUP(作業員の選択!$C$34,基本データ!$A$11:$AH$60,15,FALSE))</f>
        <v>職長訓練</v>
      </c>
      <c r="Q226" s="518" t="str">
        <f>IF(作業員の選択!$C$34="","",VLOOKUP(作業員の選択!$C$34,基本データ!$A$11:$AH$60,21,FALSE))</f>
        <v>玉掛作業者(1t以上)</v>
      </c>
      <c r="R226" s="519"/>
      <c r="S226" s="519"/>
      <c r="T226" s="519"/>
      <c r="U226" s="520"/>
      <c r="V226" s="518" t="str">
        <f>IF(作業員の選択!$C$34="","",VLOOKUP(作業員の選択!$C$34,基本データ!$A$11:$AH$60,27,FALSE))</f>
        <v>有線ﾃﾚﾋﾞｼﾞｮﾝ放送技術者</v>
      </c>
      <c r="W226" s="520"/>
      <c r="X226" s="523"/>
      <c r="Y226" s="524"/>
    </row>
    <row r="227" spans="1:26" ht="9.9" customHeight="1">
      <c r="A227" s="562"/>
      <c r="B227" s="528"/>
      <c r="C227" s="529"/>
      <c r="D227" s="529"/>
      <c r="E227" s="530"/>
      <c r="F227" s="536"/>
      <c r="G227" s="539"/>
      <c r="H227" s="570"/>
      <c r="I227" s="573"/>
      <c r="J227" s="535"/>
      <c r="K227" s="538">
        <f ca="1">IF(作業員の選択!$C$34="","　",VLOOKUP(作業員の選択!$C$34,基本データ!$A$11:$AR$60,42,FALSE))</f>
        <v>72</v>
      </c>
      <c r="L227" s="541" t="s">
        <v>436</v>
      </c>
      <c r="M227" s="532">
        <v>0</v>
      </c>
      <c r="N227" s="534"/>
      <c r="O227" s="544" t="str">
        <f>IF(作業員の選択!$C$34="","",IF(VLOOKUP(作業員の選択!$C$34,基本データ!$A$11:$AR$60,41,FALSE)="有","",IF(VLOOKUP(作業員の選択!$C$34,基本データ!$A$11:$AR$60,41,FALSE)="無","○","")))</f>
        <v>○</v>
      </c>
      <c r="P227" s="520"/>
      <c r="Q227" s="518"/>
      <c r="R227" s="519"/>
      <c r="S227" s="519"/>
      <c r="T227" s="519"/>
      <c r="U227" s="520"/>
      <c r="V227" s="518"/>
      <c r="W227" s="520"/>
      <c r="X227" s="546" t="s">
        <v>435</v>
      </c>
      <c r="Y227" s="547"/>
    </row>
    <row r="228" spans="1:26" ht="9.9" customHeight="1">
      <c r="A228" s="562"/>
      <c r="B228" s="550" t="str">
        <f>IF(作業員の選択!$C$34="","",VLOOKUP(作業員の選択!$C$34,基本データ!$A$11:$AR$60,44,FALSE))</f>
        <v>2400</v>
      </c>
      <c r="C228" s="551"/>
      <c r="D228" s="551"/>
      <c r="E228" s="552"/>
      <c r="F228" s="536"/>
      <c r="G228" s="539"/>
      <c r="H228" s="570"/>
      <c r="I228" s="573"/>
      <c r="J228" s="536"/>
      <c r="K228" s="539"/>
      <c r="L228" s="542"/>
      <c r="M228" s="531" t="str">
        <f>IF(作業員の選択!$C$34="","",VLOOKUP(作業員の選択!$C$34,基本データ!$A$11:$AN$50,39,FALSE))</f>
        <v>日雇保険</v>
      </c>
      <c r="N228" s="533">
        <f>IF(作業員の選択!$C$34="","",IF(M228="適用除外","－",VLOOKUP(作業員の選択!$C$34,基本データ!$A$11:$AR$60,40,FALSE)))</f>
        <v>1024</v>
      </c>
      <c r="O228" s="544"/>
      <c r="P228" s="520" t="str">
        <f>IF(作業員の選択!$C$34="","",VLOOKUP(作業員の選択!$C$34,基本データ!$A$11:$AH$60,16,FALSE))</f>
        <v>研削といし</v>
      </c>
      <c r="Q228" s="518" t="str">
        <f>IF(作業員の選択!$C$34="","",VLOOKUP(作業員の選択!$C$34,基本データ!$A$11:$AH$60,22,FALSE))</f>
        <v>高所作業車(10m以上)</v>
      </c>
      <c r="R228" s="519"/>
      <c r="S228" s="519"/>
      <c r="T228" s="519"/>
      <c r="U228" s="520"/>
      <c r="V228" s="518" t="str">
        <f>IF(作業員の選択!$C$34="","",VLOOKUP(作業員の選択!$C$34,基本データ!$A$11:$AH$60,28,FALSE))</f>
        <v>消防設備士甲種４級</v>
      </c>
      <c r="W228" s="520"/>
      <c r="X228" s="523"/>
      <c r="Y228" s="524"/>
    </row>
    <row r="229" spans="1:26" ht="9.9" customHeight="1">
      <c r="A229" s="563"/>
      <c r="B229" s="553"/>
      <c r="C229" s="554"/>
      <c r="D229" s="554"/>
      <c r="E229" s="555"/>
      <c r="F229" s="537"/>
      <c r="G229" s="540"/>
      <c r="H229" s="571"/>
      <c r="I229" s="574"/>
      <c r="J229" s="537"/>
      <c r="K229" s="540"/>
      <c r="L229" s="543"/>
      <c r="M229" s="556">
        <f>IF(作業員の選択!$C$14="","",VLOOKUP(作業員の選択!$C$14,基本データ!$A$11:$AN$50,25,FALSE))</f>
        <v>204</v>
      </c>
      <c r="N229" s="557"/>
      <c r="O229" s="545"/>
      <c r="P229" s="558"/>
      <c r="Q229" s="559"/>
      <c r="R229" s="560"/>
      <c r="S229" s="560"/>
      <c r="T229" s="560"/>
      <c r="U229" s="558"/>
      <c r="V229" s="559"/>
      <c r="W229" s="558"/>
      <c r="X229" s="548"/>
      <c r="Y229" s="549"/>
    </row>
    <row r="230" spans="1:26" s="174" customFormat="1" ht="13.5" customHeight="1">
      <c r="A230" s="183" t="s">
        <v>437</v>
      </c>
      <c r="B230" s="183"/>
      <c r="C230" s="183"/>
      <c r="D230" s="183"/>
      <c r="H230" s="183"/>
      <c r="I230" s="183"/>
      <c r="J230" s="183"/>
      <c r="K230" s="183"/>
      <c r="L230" s="183"/>
      <c r="M230" s="188"/>
      <c r="N230" s="188"/>
      <c r="O230" s="188"/>
      <c r="P230" s="188"/>
      <c r="Q230" s="183" t="s">
        <v>438</v>
      </c>
      <c r="R230" s="189"/>
      <c r="S230" s="189"/>
      <c r="T230" s="189"/>
      <c r="U230" s="189"/>
      <c r="V230" s="189"/>
      <c r="W230" s="189"/>
      <c r="X230" s="189"/>
      <c r="Y230" s="189"/>
      <c r="Z230" s="189"/>
    </row>
    <row r="231" spans="1:26" s="174" customFormat="1" ht="13.5" customHeight="1">
      <c r="A231" s="183"/>
      <c r="B231" s="183"/>
      <c r="C231" s="183"/>
      <c r="D231" s="183"/>
      <c r="H231" s="183"/>
      <c r="I231" s="183"/>
      <c r="J231" s="183"/>
      <c r="K231" s="183"/>
      <c r="L231" s="183"/>
      <c r="M231" s="188"/>
      <c r="N231" s="188"/>
      <c r="O231" s="188"/>
      <c r="P231" s="188"/>
      <c r="Q231" s="183" t="s">
        <v>439</v>
      </c>
      <c r="R231" s="189"/>
      <c r="S231" s="189"/>
      <c r="T231" s="189"/>
      <c r="U231" s="189"/>
      <c r="V231" s="189"/>
      <c r="W231" s="189"/>
      <c r="X231" s="189"/>
      <c r="Y231" s="189"/>
      <c r="Z231" s="189"/>
    </row>
    <row r="232" spans="1:26" s="174" customFormat="1" ht="3" customHeight="1">
      <c r="A232" s="183"/>
      <c r="B232" s="183"/>
      <c r="C232" s="183"/>
      <c r="D232" s="183"/>
      <c r="H232" s="183"/>
      <c r="I232" s="183"/>
      <c r="J232" s="183"/>
      <c r="K232" s="183"/>
      <c r="L232" s="183"/>
      <c r="N232" s="183"/>
      <c r="O232" s="183"/>
      <c r="P232" s="183"/>
      <c r="Q232" s="183"/>
      <c r="R232" s="183"/>
      <c r="S232" s="183"/>
      <c r="T232" s="183"/>
      <c r="U232" s="183"/>
      <c r="V232" s="183"/>
      <c r="W232" s="183"/>
      <c r="X232" s="183"/>
      <c r="Y232" s="183"/>
    </row>
    <row r="233" spans="1:26" s="174" customFormat="1" ht="13.5" customHeight="1">
      <c r="A233" s="190"/>
      <c r="B233" s="190" t="s">
        <v>440</v>
      </c>
      <c r="C233" s="190"/>
      <c r="D233" s="190"/>
      <c r="E233" s="190" t="s">
        <v>441</v>
      </c>
      <c r="F233" s="190"/>
      <c r="G233" s="190"/>
      <c r="H233" s="190"/>
      <c r="I233" s="190"/>
      <c r="J233" s="190"/>
      <c r="K233" s="190" t="s">
        <v>442</v>
      </c>
      <c r="L233" s="190"/>
      <c r="M233" s="512" t="s">
        <v>443</v>
      </c>
      <c r="N233" s="512"/>
      <c r="O233" s="191"/>
      <c r="P233" s="183"/>
      <c r="Q233" s="511" t="s">
        <v>444</v>
      </c>
      <c r="R233" s="511"/>
      <c r="S233" s="511"/>
      <c r="T233" s="511"/>
      <c r="U233" s="511"/>
      <c r="V233" s="511"/>
      <c r="W233" s="511"/>
      <c r="X233" s="511"/>
      <c r="Y233" s="511"/>
      <c r="Z233" s="511"/>
    </row>
    <row r="234" spans="1:26" s="174" customFormat="1" ht="3" customHeight="1">
      <c r="A234" s="190"/>
      <c r="B234" s="190"/>
      <c r="C234" s="190"/>
      <c r="D234" s="190"/>
      <c r="E234" s="190"/>
      <c r="F234" s="190"/>
      <c r="G234" s="190"/>
      <c r="H234" s="190"/>
      <c r="I234" s="190"/>
      <c r="J234" s="190"/>
      <c r="K234" s="190"/>
      <c r="L234" s="190"/>
      <c r="N234" s="183"/>
      <c r="O234" s="183"/>
      <c r="P234" s="183"/>
      <c r="Q234" s="511"/>
      <c r="R234" s="511"/>
      <c r="S234" s="511"/>
      <c r="T234" s="511"/>
      <c r="U234" s="511"/>
      <c r="V234" s="511"/>
      <c r="W234" s="511"/>
      <c r="X234" s="511"/>
      <c r="Y234" s="511"/>
      <c r="Z234" s="511"/>
    </row>
    <row r="235" spans="1:26" s="174" customFormat="1" ht="11.25" customHeight="1">
      <c r="A235" s="190"/>
      <c r="B235" s="190"/>
      <c r="C235" s="190"/>
      <c r="D235" s="190"/>
      <c r="E235" s="190"/>
      <c r="F235" s="190"/>
      <c r="G235" s="190"/>
      <c r="H235" s="190"/>
      <c r="I235" s="190"/>
      <c r="J235" s="190"/>
      <c r="K235" s="190"/>
      <c r="L235" s="190"/>
      <c r="M235" s="192"/>
      <c r="N235" s="184"/>
      <c r="O235" s="184"/>
      <c r="P235" s="184"/>
      <c r="Q235" s="511"/>
      <c r="R235" s="511"/>
      <c r="S235" s="511"/>
      <c r="T235" s="511"/>
      <c r="U235" s="511"/>
      <c r="V235" s="511"/>
      <c r="W235" s="511"/>
      <c r="X235" s="511"/>
      <c r="Y235" s="511"/>
      <c r="Z235" s="511"/>
    </row>
    <row r="236" spans="1:26" s="174" customFormat="1" ht="14.25" customHeight="1">
      <c r="A236" s="190"/>
      <c r="B236" s="190" t="s">
        <v>445</v>
      </c>
      <c r="C236" s="190"/>
      <c r="D236" s="190"/>
      <c r="E236" s="190" t="s">
        <v>446</v>
      </c>
      <c r="F236" s="190"/>
      <c r="G236" s="190"/>
      <c r="H236" s="190"/>
      <c r="I236" s="190" t="s">
        <v>447</v>
      </c>
      <c r="J236" s="190"/>
      <c r="K236" s="190"/>
      <c r="L236" s="190" t="s">
        <v>448</v>
      </c>
      <c r="M236" s="192"/>
      <c r="N236" s="190" t="s">
        <v>449</v>
      </c>
      <c r="O236" s="190"/>
      <c r="P236" s="184"/>
      <c r="Q236" s="511"/>
      <c r="R236" s="511"/>
      <c r="S236" s="511"/>
      <c r="T236" s="511"/>
      <c r="U236" s="511"/>
      <c r="V236" s="511"/>
      <c r="W236" s="511"/>
      <c r="X236" s="511"/>
      <c r="Y236" s="511"/>
      <c r="Z236" s="511"/>
    </row>
    <row r="237" spans="1:26" s="174" customFormat="1" ht="13.5" customHeight="1">
      <c r="A237" s="190"/>
      <c r="B237" s="190"/>
      <c r="C237" s="190"/>
      <c r="D237" s="190"/>
      <c r="E237" s="190"/>
      <c r="F237" s="190"/>
      <c r="G237" s="190"/>
      <c r="H237" s="190"/>
      <c r="I237" s="190"/>
      <c r="J237" s="190"/>
      <c r="K237" s="190"/>
      <c r="L237" s="190"/>
      <c r="M237" s="190"/>
      <c r="N237" s="190"/>
      <c r="O237" s="190"/>
      <c r="P237" s="183"/>
      <c r="Q237" s="511"/>
      <c r="R237" s="511"/>
      <c r="S237" s="511"/>
      <c r="T237" s="511"/>
      <c r="U237" s="511"/>
      <c r="V237" s="511"/>
      <c r="W237" s="511"/>
      <c r="X237" s="511"/>
      <c r="Y237" s="511"/>
      <c r="Z237" s="511"/>
    </row>
    <row r="238" spans="1:26" s="174" customFormat="1" ht="13.5" customHeight="1">
      <c r="B238" s="513" t="s">
        <v>450</v>
      </c>
      <c r="C238" s="513"/>
      <c r="D238" s="513"/>
      <c r="F238" s="513" t="s">
        <v>451</v>
      </c>
      <c r="G238" s="513"/>
      <c r="H238" s="513"/>
      <c r="I238" s="513"/>
      <c r="J238" s="513"/>
      <c r="K238" s="183"/>
      <c r="L238" s="514" t="s">
        <v>452</v>
      </c>
      <c r="M238" s="514"/>
      <c r="N238" s="183"/>
      <c r="O238" s="183"/>
      <c r="P238" s="183"/>
      <c r="Q238" s="511" t="s">
        <v>453</v>
      </c>
      <c r="R238" s="511"/>
      <c r="S238" s="511"/>
      <c r="T238" s="511"/>
      <c r="U238" s="511"/>
      <c r="V238" s="511"/>
      <c r="W238" s="511"/>
      <c r="X238" s="511"/>
      <c r="Y238" s="511"/>
      <c r="Z238" s="511"/>
    </row>
    <row r="239" spans="1:26" s="174" customFormat="1" ht="13.5" customHeight="1">
      <c r="A239" s="193"/>
      <c r="B239" s="513"/>
      <c r="C239" s="513"/>
      <c r="D239" s="513"/>
      <c r="E239" s="194"/>
      <c r="F239" s="513"/>
      <c r="G239" s="513"/>
      <c r="H239" s="513"/>
      <c r="I239" s="513"/>
      <c r="J239" s="513"/>
      <c r="K239" s="195"/>
      <c r="L239" s="514"/>
      <c r="M239" s="514"/>
      <c r="N239" s="195"/>
      <c r="O239" s="195"/>
      <c r="P239" s="183"/>
      <c r="Q239" s="511"/>
      <c r="R239" s="511"/>
      <c r="S239" s="511"/>
      <c r="T239" s="511"/>
      <c r="U239" s="511"/>
      <c r="V239" s="511"/>
      <c r="W239" s="511"/>
      <c r="X239" s="511"/>
      <c r="Y239" s="511"/>
      <c r="Z239" s="511"/>
    </row>
    <row r="240" spans="1:26" s="174" customFormat="1" ht="13.5" customHeight="1">
      <c r="A240" s="511" t="s">
        <v>454</v>
      </c>
      <c r="B240" s="511"/>
      <c r="C240" s="511"/>
      <c r="D240" s="511"/>
      <c r="E240" s="511"/>
      <c r="F240" s="511"/>
      <c r="G240" s="511"/>
      <c r="H240" s="511"/>
      <c r="I240" s="511"/>
      <c r="J240" s="511"/>
      <c r="K240" s="511"/>
      <c r="L240" s="511"/>
      <c r="M240" s="511"/>
      <c r="N240" s="511"/>
      <c r="O240" s="511"/>
      <c r="P240" s="511"/>
      <c r="Q240" s="511" t="s">
        <v>455</v>
      </c>
      <c r="R240" s="511"/>
      <c r="S240" s="511"/>
      <c r="T240" s="511"/>
      <c r="U240" s="511"/>
      <c r="V240" s="511"/>
      <c r="W240" s="511"/>
      <c r="X240" s="511"/>
      <c r="Y240" s="511"/>
      <c r="Z240" s="511"/>
    </row>
    <row r="241" spans="1:28" s="174" customFormat="1" ht="13.5" customHeight="1">
      <c r="A241" s="511"/>
      <c r="B241" s="511"/>
      <c r="C241" s="511"/>
      <c r="D241" s="511"/>
      <c r="E241" s="511"/>
      <c r="F241" s="511"/>
      <c r="G241" s="511"/>
      <c r="H241" s="511"/>
      <c r="I241" s="511"/>
      <c r="J241" s="511"/>
      <c r="K241" s="511"/>
      <c r="L241" s="511"/>
      <c r="M241" s="511"/>
      <c r="N241" s="511"/>
      <c r="O241" s="511"/>
      <c r="P241" s="511"/>
      <c r="Q241" s="511"/>
      <c r="R241" s="511"/>
      <c r="S241" s="511"/>
      <c r="T241" s="511"/>
      <c r="U241" s="511"/>
      <c r="V241" s="511"/>
      <c r="W241" s="511"/>
      <c r="X241" s="511"/>
      <c r="Y241" s="511"/>
      <c r="Z241" s="511"/>
    </row>
    <row r="242" spans="1:28" ht="13.5" customHeight="1">
      <c r="A242" s="189"/>
      <c r="B242" s="189"/>
      <c r="C242" s="189"/>
      <c r="D242" s="189"/>
      <c r="E242" s="189"/>
      <c r="F242" s="189"/>
      <c r="G242" s="189"/>
      <c r="H242" s="189"/>
      <c r="I242" s="189"/>
      <c r="J242" s="189"/>
      <c r="K242" s="189"/>
      <c r="L242" s="189"/>
      <c r="M242" s="189"/>
      <c r="N242" s="189"/>
      <c r="O242" s="189"/>
      <c r="P242" s="189"/>
      <c r="Q242" s="511"/>
      <c r="R242" s="511"/>
      <c r="S242" s="511"/>
      <c r="T242" s="511"/>
      <c r="U242" s="511"/>
      <c r="V242" s="511"/>
      <c r="W242" s="511"/>
      <c r="X242" s="511"/>
      <c r="Y242" s="511"/>
      <c r="Z242" s="511"/>
    </row>
    <row r="243" spans="1:28" ht="13.5" customHeight="1">
      <c r="M243" s="188"/>
      <c r="N243" s="188"/>
      <c r="O243" s="188"/>
      <c r="P243" s="188"/>
      <c r="Q243" s="511" t="s">
        <v>456</v>
      </c>
      <c r="R243" s="511"/>
      <c r="S243" s="511"/>
      <c r="T243" s="511"/>
      <c r="U243" s="511"/>
      <c r="V243" s="511"/>
      <c r="W243" s="511"/>
      <c r="X243" s="511"/>
      <c r="Y243" s="511"/>
      <c r="Z243" s="511"/>
    </row>
    <row r="244" spans="1:28" ht="13.5" customHeight="1">
      <c r="M244" s="188"/>
      <c r="N244" s="188"/>
      <c r="O244" s="188"/>
      <c r="P244" s="188"/>
      <c r="Q244" s="511"/>
      <c r="R244" s="511"/>
      <c r="S244" s="511"/>
      <c r="T244" s="511"/>
      <c r="U244" s="511"/>
      <c r="V244" s="511"/>
      <c r="W244" s="511"/>
      <c r="X244" s="511"/>
      <c r="Y244" s="511"/>
      <c r="Z244" s="511"/>
    </row>
    <row r="245" spans="1:28" ht="13.5" customHeight="1">
      <c r="A245" s="189"/>
      <c r="B245" s="189"/>
      <c r="C245" s="189"/>
      <c r="D245" s="189"/>
      <c r="E245" s="189"/>
      <c r="F245" s="189"/>
      <c r="G245" s="189"/>
      <c r="H245" s="189"/>
      <c r="I245" s="189"/>
      <c r="J245" s="189"/>
      <c r="K245" s="189"/>
      <c r="L245" s="189"/>
      <c r="M245" s="189"/>
      <c r="N245" s="189"/>
      <c r="P245" s="189"/>
      <c r="Q245" s="511" t="s">
        <v>457</v>
      </c>
      <c r="R245" s="511"/>
      <c r="S245" s="511"/>
      <c r="T245" s="511"/>
      <c r="U245" s="511"/>
      <c r="V245" s="511"/>
      <c r="W245" s="511"/>
      <c r="X245" s="511"/>
      <c r="Y245" s="511"/>
      <c r="Z245" s="511"/>
    </row>
    <row r="246" spans="1:28" ht="13.5" customHeight="1">
      <c r="M246" s="188"/>
      <c r="N246" s="188"/>
      <c r="P246" s="188"/>
      <c r="Q246" s="511"/>
      <c r="R246" s="511"/>
      <c r="S246" s="511"/>
      <c r="T246" s="511"/>
      <c r="U246" s="511"/>
      <c r="V246" s="511"/>
      <c r="W246" s="511"/>
      <c r="X246" s="511"/>
      <c r="Y246" s="511"/>
      <c r="Z246" s="511"/>
    </row>
    <row r="247" spans="1:28" ht="13.5" customHeight="1">
      <c r="M247" s="188"/>
      <c r="N247" s="188"/>
      <c r="P247" s="188"/>
      <c r="Q247" s="511" t="s">
        <v>458</v>
      </c>
      <c r="R247" s="511"/>
      <c r="S247" s="511"/>
      <c r="T247" s="511"/>
      <c r="U247" s="511"/>
      <c r="V247" s="511"/>
      <c r="W247" s="511"/>
      <c r="X247" s="511"/>
      <c r="Y247" s="511"/>
      <c r="Z247" s="511"/>
    </row>
    <row r="248" spans="1:28">
      <c r="M248" s="192"/>
      <c r="N248" s="184"/>
      <c r="P248" s="184"/>
      <c r="Q248" s="511"/>
      <c r="R248" s="511"/>
      <c r="S248" s="511"/>
      <c r="T248" s="511"/>
      <c r="U248" s="511"/>
      <c r="V248" s="511"/>
      <c r="W248" s="511"/>
      <c r="X248" s="511"/>
      <c r="Y248" s="511"/>
      <c r="Z248" s="511"/>
    </row>
    <row r="249" spans="1:28">
      <c r="Q249" s="183" t="s">
        <v>459</v>
      </c>
    </row>
    <row r="250" spans="1:28" ht="24" customHeight="1" thickBot="1">
      <c r="A250" s="165" t="s">
        <v>403</v>
      </c>
      <c r="B250" s="166"/>
      <c r="C250" s="166"/>
      <c r="D250" s="166"/>
      <c r="E250" s="166"/>
      <c r="F250" s="166"/>
      <c r="G250" s="166"/>
      <c r="H250" s="166"/>
      <c r="I250" s="166"/>
      <c r="J250" s="166"/>
      <c r="K250" s="166"/>
      <c r="L250" s="166"/>
      <c r="M250" s="668" t="s">
        <v>404</v>
      </c>
      <c r="N250" s="668"/>
      <c r="O250" s="668"/>
      <c r="P250" s="668"/>
      <c r="Q250" s="668"/>
      <c r="R250" s="668"/>
      <c r="S250" s="668"/>
      <c r="T250" s="166"/>
      <c r="U250" s="166"/>
      <c r="V250" s="166"/>
    </row>
    <row r="251" spans="1:28" ht="15" customHeight="1" thickBot="1">
      <c r="M251" s="168" t="s">
        <v>389</v>
      </c>
      <c r="N251" s="669">
        <f>IF(作業員の選択!$G$17="","　　　年　　月　　日",作業員の選択!$G$17)</f>
        <v>45056</v>
      </c>
      <c r="O251" s="669"/>
      <c r="P251" s="169" t="s">
        <v>390</v>
      </c>
      <c r="Q251" s="169"/>
      <c r="R251" s="169"/>
      <c r="S251" s="169"/>
      <c r="T251" s="167"/>
      <c r="U251" s="167"/>
      <c r="V251" s="170"/>
      <c r="W251" s="670" t="s">
        <v>405</v>
      </c>
      <c r="X251" s="672"/>
      <c r="Y251" s="673"/>
      <c r="AB251" s="171" t="s">
        <v>406</v>
      </c>
    </row>
    <row r="252" spans="1:28" ht="31.5" customHeight="1" thickBot="1">
      <c r="A252" s="676" t="s">
        <v>407</v>
      </c>
      <c r="B252" s="676"/>
      <c r="C252" s="676"/>
      <c r="D252" s="677" t="str">
        <f>作業員の選択!$G$12</f>
        <v>越路中学校電気設備工事</v>
      </c>
      <c r="E252" s="677"/>
      <c r="F252" s="677"/>
      <c r="G252" s="677"/>
      <c r="H252" s="677"/>
      <c r="I252" s="677"/>
      <c r="J252" s="172"/>
      <c r="K252" s="678" t="s">
        <v>408</v>
      </c>
      <c r="L252" s="678"/>
      <c r="M252" s="678"/>
      <c r="S252" s="167"/>
      <c r="T252" s="167"/>
      <c r="U252" s="167"/>
      <c r="V252" s="170"/>
      <c r="W252" s="671"/>
      <c r="X252" s="674"/>
      <c r="Y252" s="675"/>
      <c r="AB252" s="173"/>
    </row>
    <row r="253" spans="1:28" ht="24" customHeight="1">
      <c r="A253" s="679" t="s">
        <v>409</v>
      </c>
      <c r="B253" s="679"/>
      <c r="C253" s="679"/>
      <c r="D253" s="680" t="str">
        <f>作業員の選択!$G$15</f>
        <v>白井　太郎</v>
      </c>
      <c r="E253" s="680"/>
      <c r="F253" s="680"/>
      <c r="G253" s="680"/>
      <c r="H253" s="680"/>
      <c r="I253" s="680"/>
      <c r="J253" s="174"/>
      <c r="K253" s="678"/>
      <c r="L253" s="678"/>
      <c r="M253" s="678"/>
      <c r="T253" s="175"/>
      <c r="U253" s="175"/>
      <c r="V253" s="175"/>
      <c r="W253" s="176" t="s">
        <v>21</v>
      </c>
      <c r="X253" s="681" t="str">
        <f>IF(作業員の選択!$G$20="","令和  年  月  日",作業員の選択!$G$20)</f>
        <v>令和  年  月  日</v>
      </c>
      <c r="Y253" s="681"/>
    </row>
    <row r="254" spans="1:28" ht="7.5" customHeight="1">
      <c r="A254" s="177"/>
      <c r="B254" s="177"/>
      <c r="C254" s="177"/>
      <c r="D254" s="177"/>
      <c r="E254" s="177"/>
      <c r="F254" s="177"/>
      <c r="G254" s="177"/>
      <c r="H254" s="178"/>
      <c r="I254" s="178"/>
      <c r="J254" s="168"/>
      <c r="K254" s="678"/>
      <c r="L254" s="678"/>
      <c r="M254" s="678"/>
      <c r="T254" s="175"/>
      <c r="U254" s="175"/>
      <c r="V254" s="175"/>
      <c r="W254" s="176"/>
      <c r="X254" s="174"/>
      <c r="Y254" s="174"/>
    </row>
    <row r="255" spans="1:28" ht="18" customHeight="1">
      <c r="A255" s="179"/>
      <c r="B255" s="179"/>
      <c r="C255" s="179"/>
      <c r="D255" s="179"/>
      <c r="E255" s="179"/>
      <c r="F255" s="179"/>
      <c r="G255" s="179"/>
      <c r="H255" s="179"/>
      <c r="I255" s="179"/>
      <c r="J255" s="179"/>
      <c r="K255" s="678"/>
      <c r="L255" s="678"/>
      <c r="M255" s="678"/>
      <c r="O255" s="180" t="s">
        <v>410</v>
      </c>
      <c r="P255" s="682" t="str">
        <f>作業員の選択!$G$23</f>
        <v>大手ゼネコン株式会社</v>
      </c>
      <c r="Q255" s="635"/>
      <c r="R255" s="635"/>
      <c r="S255" s="635"/>
      <c r="U255" s="168" t="s">
        <v>389</v>
      </c>
      <c r="V255" s="175" t="str">
        <f>作業員の選択!$E$26</f>
        <v>二</v>
      </c>
      <c r="W255" s="181" t="s">
        <v>411</v>
      </c>
      <c r="X255" s="635" t="str">
        <f>作業員の選択!$G$26</f>
        <v>シライ電設株式会社</v>
      </c>
      <c r="Y255" s="635"/>
    </row>
    <row r="256" spans="1:28" ht="15" customHeight="1">
      <c r="A256" s="179"/>
      <c r="B256" s="179"/>
      <c r="C256" s="179"/>
      <c r="D256" s="179"/>
      <c r="E256" s="179"/>
      <c r="F256" s="179"/>
      <c r="G256" s="179"/>
      <c r="H256" s="179"/>
      <c r="I256" s="179"/>
      <c r="J256" s="179"/>
      <c r="K256" s="182"/>
      <c r="L256" s="182"/>
      <c r="M256" s="182"/>
      <c r="O256" s="180" t="s">
        <v>412</v>
      </c>
      <c r="P256" s="611">
        <f>作業員の選択!$G$24</f>
        <v>123456789</v>
      </c>
      <c r="Q256" s="612"/>
      <c r="R256" s="612"/>
      <c r="S256" s="612"/>
      <c r="W256" s="181" t="s">
        <v>412</v>
      </c>
      <c r="X256" s="612">
        <f>作業員の選択!$G$27</f>
        <v>987654321</v>
      </c>
      <c r="Y256" s="612"/>
    </row>
    <row r="257" spans="1:25" s="174" customFormat="1" ht="18" customHeight="1">
      <c r="A257" s="183"/>
      <c r="B257" s="183"/>
      <c r="C257" s="183"/>
      <c r="D257" s="183"/>
      <c r="E257" s="183"/>
      <c r="F257" s="183"/>
      <c r="G257" s="183"/>
      <c r="H257" s="183"/>
      <c r="I257" s="183"/>
      <c r="J257" s="183"/>
      <c r="K257" s="183"/>
      <c r="L257" s="183"/>
      <c r="M257" s="184"/>
      <c r="N257" s="185"/>
      <c r="O257" s="184"/>
      <c r="P257" s="184"/>
      <c r="Q257" s="184"/>
      <c r="R257" s="184"/>
      <c r="S257" s="184"/>
      <c r="T257" s="184"/>
      <c r="U257" s="184"/>
      <c r="V257" s="184"/>
      <c r="W257" s="185"/>
      <c r="X257" s="184"/>
      <c r="Y257" s="184"/>
    </row>
    <row r="258" spans="1:25" s="174" customFormat="1" ht="9" customHeight="1">
      <c r="A258" s="183"/>
      <c r="B258" s="183"/>
      <c r="C258" s="183"/>
      <c r="D258" s="183"/>
      <c r="E258" s="183"/>
      <c r="F258" s="183"/>
      <c r="G258" s="183"/>
      <c r="H258" s="183"/>
      <c r="I258" s="183"/>
      <c r="J258" s="183"/>
      <c r="K258" s="183"/>
      <c r="L258" s="183"/>
      <c r="M258" s="186"/>
      <c r="N258" s="186"/>
      <c r="O258" s="186"/>
      <c r="P258" s="186"/>
      <c r="Q258" s="183"/>
      <c r="R258" s="183"/>
      <c r="S258" s="183"/>
      <c r="T258" s="183"/>
      <c r="U258" s="183"/>
      <c r="V258" s="183"/>
      <c r="W258" s="187"/>
      <c r="X258" s="186"/>
      <c r="Y258" s="186"/>
    </row>
    <row r="259" spans="1:25" ht="9.9" customHeight="1">
      <c r="A259" s="613" t="s">
        <v>413</v>
      </c>
      <c r="B259" s="616" t="s">
        <v>414</v>
      </c>
      <c r="C259" s="617"/>
      <c r="D259" s="617"/>
      <c r="E259" s="618"/>
      <c r="F259" s="622" t="s">
        <v>415</v>
      </c>
      <c r="G259" s="623"/>
      <c r="H259" s="624"/>
      <c r="I259" s="631" t="s">
        <v>416</v>
      </c>
      <c r="J259" s="616" t="s">
        <v>417</v>
      </c>
      <c r="K259" s="617"/>
      <c r="L259" s="618"/>
      <c r="M259" s="637" t="s">
        <v>418</v>
      </c>
      <c r="N259" s="638"/>
      <c r="O259" s="641" t="s">
        <v>419</v>
      </c>
      <c r="P259" s="643" t="s">
        <v>420</v>
      </c>
      <c r="Q259" s="617"/>
      <c r="R259" s="617"/>
      <c r="S259" s="617"/>
      <c r="T259" s="617"/>
      <c r="U259" s="617"/>
      <c r="V259" s="617"/>
      <c r="W259" s="618"/>
      <c r="X259" s="645" t="s">
        <v>421</v>
      </c>
      <c r="Y259" s="646"/>
    </row>
    <row r="260" spans="1:25" ht="9.9" customHeight="1">
      <c r="A260" s="614"/>
      <c r="B260" s="619"/>
      <c r="C260" s="620"/>
      <c r="D260" s="620"/>
      <c r="E260" s="621"/>
      <c r="F260" s="625"/>
      <c r="G260" s="626"/>
      <c r="H260" s="627"/>
      <c r="I260" s="632"/>
      <c r="J260" s="619"/>
      <c r="K260" s="620"/>
      <c r="L260" s="621"/>
      <c r="M260" s="639"/>
      <c r="N260" s="640"/>
      <c r="O260" s="642"/>
      <c r="P260" s="644"/>
      <c r="Q260" s="620"/>
      <c r="R260" s="620"/>
      <c r="S260" s="620"/>
      <c r="T260" s="620"/>
      <c r="U260" s="620"/>
      <c r="V260" s="620"/>
      <c r="W260" s="621"/>
      <c r="X260" s="647"/>
      <c r="Y260" s="648"/>
    </row>
    <row r="261" spans="1:25" ht="9.9" customHeight="1">
      <c r="A261" s="614"/>
      <c r="B261" s="649" t="s">
        <v>422</v>
      </c>
      <c r="C261" s="650"/>
      <c r="D261" s="650"/>
      <c r="E261" s="651"/>
      <c r="F261" s="625"/>
      <c r="G261" s="626"/>
      <c r="H261" s="627"/>
      <c r="I261" s="632"/>
      <c r="J261" s="634"/>
      <c r="K261" s="635"/>
      <c r="L261" s="636"/>
      <c r="M261" s="652" t="s">
        <v>423</v>
      </c>
      <c r="N261" s="653"/>
      <c r="O261" s="642"/>
      <c r="P261" s="639"/>
      <c r="Q261" s="635"/>
      <c r="R261" s="635"/>
      <c r="S261" s="635"/>
      <c r="T261" s="635"/>
      <c r="U261" s="635"/>
      <c r="V261" s="635"/>
      <c r="W261" s="636"/>
      <c r="X261" s="647"/>
      <c r="Y261" s="648"/>
    </row>
    <row r="262" spans="1:25" ht="9.9" customHeight="1">
      <c r="A262" s="614"/>
      <c r="B262" s="634"/>
      <c r="C262" s="635"/>
      <c r="D262" s="635"/>
      <c r="E262" s="636"/>
      <c r="F262" s="625"/>
      <c r="G262" s="626"/>
      <c r="H262" s="627"/>
      <c r="I262" s="632"/>
      <c r="J262" s="649" t="s">
        <v>424</v>
      </c>
      <c r="K262" s="650"/>
      <c r="L262" s="651"/>
      <c r="M262" s="639"/>
      <c r="N262" s="640"/>
      <c r="O262" s="657" t="s">
        <v>463</v>
      </c>
      <c r="P262" s="657" t="s">
        <v>425</v>
      </c>
      <c r="Q262" s="649" t="s">
        <v>426</v>
      </c>
      <c r="R262" s="650"/>
      <c r="S262" s="650"/>
      <c r="T262" s="650"/>
      <c r="U262" s="651"/>
      <c r="V262" s="649" t="s">
        <v>427</v>
      </c>
      <c r="W262" s="651"/>
      <c r="X262" s="660" t="s">
        <v>428</v>
      </c>
      <c r="Y262" s="661"/>
    </row>
    <row r="263" spans="1:25" ht="9.9" customHeight="1">
      <c r="A263" s="614"/>
      <c r="B263" s="619" t="s">
        <v>429</v>
      </c>
      <c r="C263" s="620"/>
      <c r="D263" s="620"/>
      <c r="E263" s="621"/>
      <c r="F263" s="625"/>
      <c r="G263" s="626"/>
      <c r="H263" s="627"/>
      <c r="I263" s="632"/>
      <c r="J263" s="619"/>
      <c r="K263" s="620"/>
      <c r="L263" s="621"/>
      <c r="M263" s="666" t="s">
        <v>430</v>
      </c>
      <c r="N263" s="657"/>
      <c r="O263" s="621"/>
      <c r="P263" s="658"/>
      <c r="Q263" s="619"/>
      <c r="R263" s="620"/>
      <c r="S263" s="620"/>
      <c r="T263" s="620"/>
      <c r="U263" s="621"/>
      <c r="V263" s="619"/>
      <c r="W263" s="621"/>
      <c r="X263" s="662"/>
      <c r="Y263" s="663"/>
    </row>
    <row r="264" spans="1:25" ht="15.75" customHeight="1">
      <c r="A264" s="615"/>
      <c r="B264" s="654"/>
      <c r="C264" s="655"/>
      <c r="D264" s="655"/>
      <c r="E264" s="656"/>
      <c r="F264" s="628"/>
      <c r="G264" s="629"/>
      <c r="H264" s="630"/>
      <c r="I264" s="633"/>
      <c r="J264" s="654"/>
      <c r="K264" s="655"/>
      <c r="L264" s="656"/>
      <c r="M264" s="667"/>
      <c r="N264" s="659"/>
      <c r="O264" s="656"/>
      <c r="P264" s="659"/>
      <c r="Q264" s="654"/>
      <c r="R264" s="655"/>
      <c r="S264" s="655"/>
      <c r="T264" s="655"/>
      <c r="U264" s="656"/>
      <c r="V264" s="654"/>
      <c r="W264" s="656"/>
      <c r="X264" s="664"/>
      <c r="Y264" s="665"/>
    </row>
    <row r="265" spans="1:25" ht="9.9" customHeight="1">
      <c r="A265" s="561">
        <v>25</v>
      </c>
      <c r="B265" s="564" t="str">
        <f>IF(作業員の選択!$C$35="","",VLOOKUP(作業員の選択!$C$35,基本データ!$A$11:$AH$60,2,FALSE))</f>
        <v>しらい　ごへい</v>
      </c>
      <c r="C265" s="565"/>
      <c r="D265" s="565"/>
      <c r="E265" s="566"/>
      <c r="F265" s="567" t="str">
        <f>IF(作業員の選択!$C$35="","",VLOOKUP(作業員の選択!$C$35,基本データ!$A$11:$AH$60,3,FALSE))</f>
        <v>電工</v>
      </c>
      <c r="G265" s="568"/>
      <c r="H265" s="569"/>
      <c r="I265" s="601" t="s">
        <v>577</v>
      </c>
      <c r="J265" s="602">
        <f>IF(作業員の選択!$C$35="","　　年　月　日",VLOOKUP(作業員の選択!$C$35,基本データ!$A$11:$AH$60,4,FALSE))</f>
        <v>18835</v>
      </c>
      <c r="K265" s="603"/>
      <c r="L265" s="604"/>
      <c r="M265" s="584" t="str">
        <f>IF(作業員の選択!$C$35="","",VLOOKUP(作業員の選択!$C$35,基本データ!$A$11:$AR$60,35,FALSE))</f>
        <v>健康保険組合</v>
      </c>
      <c r="N265" s="585" t="s">
        <v>432</v>
      </c>
      <c r="O265" s="586" t="str">
        <f>IF(作業員の選択!$C$35="","",IF(VLOOKUP(作業員の選択!$C$35,基本データ!$A$11:$AR$60,41,FALSE)="有","○",IF(VLOOKUP(作業員の選択!$C$35,基本データ!$A$11:$AR$60,41,FALSE)="","","")))</f>
        <v/>
      </c>
      <c r="P265" s="517" t="str">
        <f>IF(作業員の選択!$C$35="","",VLOOKUP(作業員の選択!$C$35,基本データ!$A$11:$AH$60,14,FALSE))</f>
        <v>小型車両系建設機械</v>
      </c>
      <c r="Q265" s="515" t="str">
        <f>IF(作業員の選択!$C$35="","",VLOOKUP(作業員の選択!$C$35,基本データ!$A$11:$AH$60,20,FALSE))</f>
        <v>高所作業車(10m以上)</v>
      </c>
      <c r="R265" s="516"/>
      <c r="S265" s="516"/>
      <c r="T265" s="516"/>
      <c r="U265" s="517"/>
      <c r="V265" s="515" t="str">
        <f>IF(作業員の選択!$C$35="","",VLOOKUP(作業員の選択!$C$35,基本データ!$A$11:$AH$60,26,FALSE))</f>
        <v>第2種電気工事士</v>
      </c>
      <c r="W265" s="517"/>
      <c r="X265" s="521" t="s">
        <v>433</v>
      </c>
      <c r="Y265" s="522"/>
    </row>
    <row r="266" spans="1:25" ht="9.9" customHeight="1">
      <c r="A266" s="562"/>
      <c r="B266" s="528"/>
      <c r="C266" s="529"/>
      <c r="D266" s="529"/>
      <c r="E266" s="530"/>
      <c r="F266" s="536"/>
      <c r="G266" s="539"/>
      <c r="H266" s="570"/>
      <c r="I266" s="573"/>
      <c r="J266" s="605"/>
      <c r="K266" s="606"/>
      <c r="L266" s="607"/>
      <c r="M266" s="532"/>
      <c r="N266" s="534"/>
      <c r="O266" s="544"/>
      <c r="P266" s="520"/>
      <c r="Q266" s="518"/>
      <c r="R266" s="519"/>
      <c r="S266" s="519"/>
      <c r="T266" s="519"/>
      <c r="U266" s="520"/>
      <c r="V266" s="518"/>
      <c r="W266" s="520"/>
      <c r="X266" s="523"/>
      <c r="Y266" s="524"/>
    </row>
    <row r="267" spans="1:25" ht="9.9" customHeight="1">
      <c r="A267" s="562"/>
      <c r="B267" s="525" t="str">
        <f>IF(作業員の選択!$C$35="","",VLOOKUP(作業員の選択!$C$35,基本データ!$A$11:$AH$60,1,FALSE))</f>
        <v>白井　五平</v>
      </c>
      <c r="C267" s="526"/>
      <c r="D267" s="526"/>
      <c r="E267" s="527"/>
      <c r="F267" s="536"/>
      <c r="G267" s="539"/>
      <c r="H267" s="570"/>
      <c r="I267" s="573"/>
      <c r="J267" s="608"/>
      <c r="K267" s="609"/>
      <c r="L267" s="610"/>
      <c r="M267" s="531" t="str">
        <f>IF(作業員の選択!$C$35="","",VLOOKUP(作業員の選択!$C$35,基本データ!$A$11:$AR$60,37,FALSE))</f>
        <v>受給者</v>
      </c>
      <c r="N267" s="533" t="s">
        <v>432</v>
      </c>
      <c r="O267" s="544"/>
      <c r="P267" s="520" t="str">
        <f>IF(作業員の選択!$C$35="","",VLOOKUP(作業員の選択!$C$35,基本データ!$A$11:$AH$60,15,FALSE))</f>
        <v>低圧電気取扱業務</v>
      </c>
      <c r="Q267" s="518" t="str">
        <f>IF(作業員の選択!$C$35="","",VLOOKUP(作業員の選択!$C$35,基本データ!$A$11:$AH$60,21,FALSE))</f>
        <v>小型移動式クレーン(5t未満)</v>
      </c>
      <c r="R267" s="519"/>
      <c r="S267" s="519"/>
      <c r="T267" s="519"/>
      <c r="U267" s="520"/>
      <c r="V267" s="518" t="str">
        <f>IF(作業員の選択!$C$35="","",VLOOKUP(作業員の選択!$C$35,基本データ!$A$11:$AH$60,27,FALSE))</f>
        <v>有線ﾃﾚﾋﾞｼﾞｮﾝ放送技術者</v>
      </c>
      <c r="W267" s="520"/>
      <c r="X267" s="523"/>
      <c r="Y267" s="524"/>
    </row>
    <row r="268" spans="1:25" ht="9.9" customHeight="1">
      <c r="A268" s="562"/>
      <c r="B268" s="528"/>
      <c r="C268" s="529"/>
      <c r="D268" s="529"/>
      <c r="E268" s="530"/>
      <c r="F268" s="536"/>
      <c r="G268" s="539"/>
      <c r="H268" s="570"/>
      <c r="I268" s="573"/>
      <c r="J268" s="535"/>
      <c r="K268" s="538">
        <f ca="1">IF(作業員の選択!$C$35="","　",VLOOKUP(作業員の選択!$C$35,基本データ!$A$11:$AR$60,42,FALSE))</f>
        <v>72</v>
      </c>
      <c r="L268" s="541" t="s">
        <v>434</v>
      </c>
      <c r="M268" s="532">
        <v>0</v>
      </c>
      <c r="N268" s="534"/>
      <c r="O268" s="544" t="str">
        <f>IF(作業員の選択!$C$35="","",IF(VLOOKUP(作業員の選択!$C$35,基本データ!$A$11:$AR$60,41,FALSE)="有","",IF(VLOOKUP(作業員の選択!$C$35,基本データ!$A$11:$AR$60,41,FALSE)="無","○","")))</f>
        <v>○</v>
      </c>
      <c r="P268" s="520"/>
      <c r="Q268" s="518"/>
      <c r="R268" s="519"/>
      <c r="S268" s="519"/>
      <c r="T268" s="519"/>
      <c r="U268" s="520"/>
      <c r="V268" s="518"/>
      <c r="W268" s="520"/>
      <c r="X268" s="546" t="s">
        <v>433</v>
      </c>
      <c r="Y268" s="547"/>
    </row>
    <row r="269" spans="1:25" ht="9.9" customHeight="1">
      <c r="A269" s="562"/>
      <c r="B269" s="550" t="str">
        <f>IF(作業員の選択!$C$35="","",VLOOKUP(作業員の選択!$C$35,基本データ!$A$11:$AR$60,44,FALSE))</f>
        <v>2500</v>
      </c>
      <c r="C269" s="551"/>
      <c r="D269" s="551"/>
      <c r="E269" s="552"/>
      <c r="F269" s="536"/>
      <c r="G269" s="539"/>
      <c r="H269" s="570"/>
      <c r="I269" s="573"/>
      <c r="J269" s="536"/>
      <c r="K269" s="539"/>
      <c r="L269" s="542"/>
      <c r="M269" s="531" t="str">
        <f>IF(作業員の選択!$C$35="","",VLOOKUP(作業員の選択!$C$35,基本データ!$A$11:$AN$50,39,FALSE))</f>
        <v>日雇保険</v>
      </c>
      <c r="N269" s="533">
        <f>IF(作業員の選択!$C$35="","",IF(M269="適用除外","－",VLOOKUP(作業員の選択!$C$35,基本データ!$A$11:$AR$60,40,FALSE)))</f>
        <v>1025</v>
      </c>
      <c r="O269" s="544"/>
      <c r="P269" s="520" t="str">
        <f>IF(作業員の選択!$C$35="","",VLOOKUP(作業員の選択!$C$35,基本データ!$A$11:$AH$60,16,FALSE))</f>
        <v>研削といし</v>
      </c>
      <c r="Q269" s="518" t="str">
        <f>IF(作業員の選択!$C$35="","",VLOOKUP(作業員の選択!$C$35,基本データ!$A$11:$AH$60,22,FALSE))</f>
        <v>玉掛作業者(1t以上)</v>
      </c>
      <c r="R269" s="519"/>
      <c r="S269" s="519"/>
      <c r="T269" s="519"/>
      <c r="U269" s="520"/>
      <c r="V269" s="518" t="str">
        <f>IF(作業員の選択!$C$35="","",VLOOKUP(作業員の選択!$C$35,基本データ!$A$11:$AH$60,28,FALSE))</f>
        <v>消防設備士甲種４級</v>
      </c>
      <c r="W269" s="520"/>
      <c r="X269" s="523"/>
      <c r="Y269" s="524"/>
    </row>
    <row r="270" spans="1:25" ht="9.9" customHeight="1">
      <c r="A270" s="563"/>
      <c r="B270" s="553"/>
      <c r="C270" s="554"/>
      <c r="D270" s="554"/>
      <c r="E270" s="555"/>
      <c r="F270" s="537"/>
      <c r="G270" s="540"/>
      <c r="H270" s="571"/>
      <c r="I270" s="574"/>
      <c r="J270" s="537"/>
      <c r="K270" s="540"/>
      <c r="L270" s="543"/>
      <c r="M270" s="556">
        <f>IF(作業員の選択!$C$17="","",VLOOKUP(作業員の選択!$C$17,基本データ!$A$11:$AN$50,25,FALSE))</f>
        <v>207</v>
      </c>
      <c r="N270" s="557"/>
      <c r="O270" s="545"/>
      <c r="P270" s="558"/>
      <c r="Q270" s="559"/>
      <c r="R270" s="560"/>
      <c r="S270" s="560"/>
      <c r="T270" s="560"/>
      <c r="U270" s="558"/>
      <c r="V270" s="559"/>
      <c r="W270" s="558"/>
      <c r="X270" s="548"/>
      <c r="Y270" s="549"/>
    </row>
    <row r="271" spans="1:25" ht="9.9" customHeight="1">
      <c r="A271" s="561">
        <v>26</v>
      </c>
      <c r="B271" s="564" t="str">
        <f>IF(作業員の選択!$C$36="","",VLOOKUP(作業員の選択!$C$36,基本データ!$A$11:$AH$60,2,FALSE))</f>
        <v>しらい　ろくへい</v>
      </c>
      <c r="C271" s="565"/>
      <c r="D271" s="565"/>
      <c r="E271" s="566"/>
      <c r="F271" s="567" t="str">
        <f>IF(作業員の選択!$C$36="","",VLOOKUP(作業員の選択!$C$36,基本データ!$A$11:$AH$60,3,FALSE))</f>
        <v>電工</v>
      </c>
      <c r="G271" s="568"/>
      <c r="H271" s="569"/>
      <c r="I271" s="572"/>
      <c r="J271" s="575">
        <f>IF(作業員の選択!$C$36="","　　年　月　日",VLOOKUP(作業員の選択!$C$36,基本データ!$A$11:$AH$60,4,FALSE))</f>
        <v>18775</v>
      </c>
      <c r="K271" s="576"/>
      <c r="L271" s="577"/>
      <c r="M271" s="584" t="str">
        <f>IF(作業員の選択!$C$36="","",VLOOKUP(作業員の選択!$C$36,基本データ!$A$11:$AR$60,35,FALSE))</f>
        <v>建設国保</v>
      </c>
      <c r="N271" s="585" t="s">
        <v>432</v>
      </c>
      <c r="O271" s="586" t="str">
        <f>IF(作業員の選択!$C$36="","",IF(VLOOKUP(作業員の選択!$C$36,基本データ!$A$11:$AR$60,41,FALSE)="有","○",IF(VLOOKUP(作業員の選択!$C$36,基本データ!$A$11:$AR$60,41,FALSE)="","","")))</f>
        <v/>
      </c>
      <c r="P271" s="517" t="str">
        <f>IF(作業員の選択!$C$36="","",VLOOKUP(作業員の選択!$C$36,基本データ!$A$11:$AH$60,14,FALSE))</f>
        <v>低圧電気取扱業務</v>
      </c>
      <c r="Q271" s="515" t="str">
        <f>IF(作業員の選択!$C$36="","",VLOOKUP(作業員の選択!$C$36,基本データ!$A$11:$AH$60,20,FALSE))</f>
        <v>小型移動式クレーン(5t未満)</v>
      </c>
      <c r="R271" s="516"/>
      <c r="S271" s="516"/>
      <c r="T271" s="516"/>
      <c r="U271" s="517"/>
      <c r="V271" s="515" t="str">
        <f>IF(作業員の選択!$C$36="","",VLOOKUP(作業員の選択!$C$36,基本データ!$A$11:$AH$60,26,FALSE))</f>
        <v>第2種電気工事士</v>
      </c>
      <c r="W271" s="517"/>
      <c r="X271" s="521" t="s">
        <v>435</v>
      </c>
      <c r="Y271" s="522"/>
    </row>
    <row r="272" spans="1:25" ht="9.9" customHeight="1">
      <c r="A272" s="562"/>
      <c r="B272" s="528"/>
      <c r="C272" s="529"/>
      <c r="D272" s="529"/>
      <c r="E272" s="530"/>
      <c r="F272" s="536"/>
      <c r="G272" s="539"/>
      <c r="H272" s="570"/>
      <c r="I272" s="573"/>
      <c r="J272" s="578"/>
      <c r="K272" s="579"/>
      <c r="L272" s="580"/>
      <c r="M272" s="532"/>
      <c r="N272" s="534"/>
      <c r="O272" s="544"/>
      <c r="P272" s="520"/>
      <c r="Q272" s="518"/>
      <c r="R272" s="519"/>
      <c r="S272" s="519"/>
      <c r="T272" s="519"/>
      <c r="U272" s="520"/>
      <c r="V272" s="518"/>
      <c r="W272" s="520"/>
      <c r="X272" s="523"/>
      <c r="Y272" s="524"/>
    </row>
    <row r="273" spans="1:25" ht="9.9" customHeight="1">
      <c r="A273" s="562"/>
      <c r="B273" s="525" t="str">
        <f>IF(作業員の選択!$C$36="","",VLOOKUP(作業員の選択!$C$36,基本データ!$A$11:$AH$60,1,FALSE))</f>
        <v>白井　六平</v>
      </c>
      <c r="C273" s="526"/>
      <c r="D273" s="526"/>
      <c r="E273" s="527"/>
      <c r="F273" s="536"/>
      <c r="G273" s="539"/>
      <c r="H273" s="570"/>
      <c r="I273" s="573"/>
      <c r="J273" s="581"/>
      <c r="K273" s="582"/>
      <c r="L273" s="583"/>
      <c r="M273" s="531" t="str">
        <f>IF(作業員の選択!$C$36="","",VLOOKUP(作業員の選択!$C$36,基本データ!$A$11:$AR$60,37,FALSE))</f>
        <v>受給者</v>
      </c>
      <c r="N273" s="533" t="s">
        <v>432</v>
      </c>
      <c r="O273" s="544"/>
      <c r="P273" s="520" t="str">
        <f>IF(作業員の選択!$C$36="","",VLOOKUP(作業員の選択!$C$36,基本データ!$A$11:$AH$60,15,FALSE))</f>
        <v>職長訓練</v>
      </c>
      <c r="Q273" s="518" t="str">
        <f>IF(作業員の選択!$C$36="","",VLOOKUP(作業員の選択!$C$36,基本データ!$A$11:$AH$60,21,FALSE))</f>
        <v>玉掛作業者(1t以上)</v>
      </c>
      <c r="R273" s="519"/>
      <c r="S273" s="519"/>
      <c r="T273" s="519"/>
      <c r="U273" s="520"/>
      <c r="V273" s="518" t="str">
        <f>IF(作業員の選択!$C$36="","",VLOOKUP(作業員の選択!$C$36,基本データ!$A$11:$AH$60,27,FALSE))</f>
        <v>有線ﾃﾚﾋﾞｼﾞｮﾝ放送技術者</v>
      </c>
      <c r="W273" s="520"/>
      <c r="X273" s="523"/>
      <c r="Y273" s="524"/>
    </row>
    <row r="274" spans="1:25" ht="9.9" customHeight="1">
      <c r="A274" s="562"/>
      <c r="B274" s="528"/>
      <c r="C274" s="529"/>
      <c r="D274" s="529"/>
      <c r="E274" s="530"/>
      <c r="F274" s="536"/>
      <c r="G274" s="539"/>
      <c r="H274" s="570"/>
      <c r="I274" s="573"/>
      <c r="J274" s="535"/>
      <c r="K274" s="538">
        <f ca="1">IF(作業員の選択!$C$36="","　",VLOOKUP(作業員の選択!$C$36,基本データ!$A$11:$AR$60,42,FALSE))</f>
        <v>72</v>
      </c>
      <c r="L274" s="541" t="s">
        <v>436</v>
      </c>
      <c r="M274" s="532">
        <v>0</v>
      </c>
      <c r="N274" s="534"/>
      <c r="O274" s="544" t="str">
        <f>IF(作業員の選択!$C$36="","",IF(VLOOKUP(作業員の選択!$C$36,基本データ!$A$11:$AR$60,41,FALSE)="有","",IF(VLOOKUP(作業員の選択!$C$36,基本データ!$A$11:$AR$60,41,FALSE)="無","○","")))</f>
        <v>○</v>
      </c>
      <c r="P274" s="520"/>
      <c r="Q274" s="518"/>
      <c r="R274" s="519"/>
      <c r="S274" s="519"/>
      <c r="T274" s="519"/>
      <c r="U274" s="520"/>
      <c r="V274" s="518"/>
      <c r="W274" s="520"/>
      <c r="X274" s="546" t="s">
        <v>435</v>
      </c>
      <c r="Y274" s="547"/>
    </row>
    <row r="275" spans="1:25" ht="9.9" customHeight="1">
      <c r="A275" s="562"/>
      <c r="B275" s="550" t="str">
        <f>IF(作業員の選択!$C$36="","",VLOOKUP(作業員の選択!$C$36,基本データ!$A$11:$AR$60,44,FALSE))</f>
        <v>2600</v>
      </c>
      <c r="C275" s="551"/>
      <c r="D275" s="551"/>
      <c r="E275" s="552"/>
      <c r="F275" s="536"/>
      <c r="G275" s="539"/>
      <c r="H275" s="570"/>
      <c r="I275" s="573"/>
      <c r="J275" s="536"/>
      <c r="K275" s="539"/>
      <c r="L275" s="542"/>
      <c r="M275" s="531" t="str">
        <f>IF(作業員の選択!$C$36="","",VLOOKUP(作業員の選択!$C$36,基本データ!$A$11:$AN$50,39,FALSE))</f>
        <v>日雇保険</v>
      </c>
      <c r="N275" s="533">
        <f>IF(作業員の選択!$C$36="","",IF(M275="適用除外","－",VLOOKUP(作業員の選択!$C$36,基本データ!$A$11:$AR$60,40,FALSE)))</f>
        <v>1026</v>
      </c>
      <c r="O275" s="544"/>
      <c r="P275" s="520" t="str">
        <f>IF(作業員の選択!$C$36="","",VLOOKUP(作業員の選択!$C$36,基本データ!$A$11:$AH$60,16,FALSE))</f>
        <v>研削といし</v>
      </c>
      <c r="Q275" s="518" t="str">
        <f>IF(作業員の選択!$C$36="","",VLOOKUP(作業員の選択!$C$36,基本データ!$A$11:$AH$60,22,FALSE))</f>
        <v>高所作業車(10m以上)</v>
      </c>
      <c r="R275" s="519"/>
      <c r="S275" s="519"/>
      <c r="T275" s="519"/>
      <c r="U275" s="520"/>
      <c r="V275" s="518" t="str">
        <f>IF(作業員の選択!$C$36="","",VLOOKUP(作業員の選択!$C$36,基本データ!$A$11:$AH$60,28,FALSE))</f>
        <v>消防設備士甲種４級</v>
      </c>
      <c r="W275" s="520"/>
      <c r="X275" s="523"/>
      <c r="Y275" s="524"/>
    </row>
    <row r="276" spans="1:25" ht="9.9" customHeight="1">
      <c r="A276" s="563"/>
      <c r="B276" s="553"/>
      <c r="C276" s="554"/>
      <c r="D276" s="554"/>
      <c r="E276" s="555"/>
      <c r="F276" s="537"/>
      <c r="G276" s="540"/>
      <c r="H276" s="571"/>
      <c r="I276" s="574"/>
      <c r="J276" s="537"/>
      <c r="K276" s="540"/>
      <c r="L276" s="543"/>
      <c r="M276" s="556">
        <f>IF(作業員の選択!$C$18="","",VLOOKUP(作業員の選択!$C$18,基本データ!$A$11:$AN$50,25,FALSE))</f>
        <v>208</v>
      </c>
      <c r="N276" s="557"/>
      <c r="O276" s="545"/>
      <c r="P276" s="558"/>
      <c r="Q276" s="559"/>
      <c r="R276" s="560"/>
      <c r="S276" s="560"/>
      <c r="T276" s="560"/>
      <c r="U276" s="558"/>
      <c r="V276" s="559"/>
      <c r="W276" s="558"/>
      <c r="X276" s="548"/>
      <c r="Y276" s="549"/>
    </row>
    <row r="277" spans="1:25" ht="9.9" customHeight="1">
      <c r="A277" s="561">
        <v>27</v>
      </c>
      <c r="B277" s="564" t="str">
        <f>IF(作業員の選択!$C$37="","",VLOOKUP(作業員の選択!$C$37,基本データ!$A$11:$AH$60,2,FALSE))</f>
        <v>しらい　ななへい</v>
      </c>
      <c r="C277" s="565"/>
      <c r="D277" s="565"/>
      <c r="E277" s="566"/>
      <c r="F277" s="567" t="str">
        <f>IF(作業員の選択!$C$37="","",VLOOKUP(作業員の選択!$C$37,基本データ!$A$11:$AH$60,3,FALSE))</f>
        <v>電工</v>
      </c>
      <c r="G277" s="568"/>
      <c r="H277" s="569"/>
      <c r="I277" s="572"/>
      <c r="J277" s="575">
        <f>IF(作業員の選択!$C$37="","　　年　月　日",VLOOKUP(作業員の選択!$C$37,基本データ!$A$11:$AR$60,4,FALSE))</f>
        <v>18522</v>
      </c>
      <c r="K277" s="576"/>
      <c r="L277" s="576"/>
      <c r="M277" s="597" t="str">
        <f>IF(作業員の選択!$C$37="","",VLOOKUP(作業員の選択!$C$37,基本データ!$A$11:$AR$60,35,FALSE))</f>
        <v>建設国保</v>
      </c>
      <c r="N277" s="597" t="s">
        <v>432</v>
      </c>
      <c r="O277" s="598" t="str">
        <f>IF(作業員の選択!$C$37="","",IF(VLOOKUP(作業員の選択!$C$37,基本データ!$A$11:$AR$60,41,FALSE)="有","○",IF(VLOOKUP(作業員の選択!$C$37,基本データ!$A$11:$AR$60,41,FALSE)="","","")))</f>
        <v/>
      </c>
      <c r="P277" s="600" t="str">
        <f>IF(作業員の選択!$C$37="","",VLOOKUP(作業員の選択!$C$37,基本データ!$A$11:$AH$60,14,FALSE))</f>
        <v>小型車両系建設機械</v>
      </c>
      <c r="Q277" s="515" t="str">
        <f>IF(作業員の選択!$C$37="","",VLOOKUP(作業員の選択!$C$37,基本データ!$A$11:$AH$60,20,FALSE))</f>
        <v>高所作業車(10m以上)</v>
      </c>
      <c r="R277" s="516"/>
      <c r="S277" s="516"/>
      <c r="T277" s="516"/>
      <c r="U277" s="517"/>
      <c r="V277" s="515" t="str">
        <f>IF(作業員の選択!$C$37="","",VLOOKUP(作業員の選択!$C$37,基本データ!$A$11:$AH$60,26,FALSE))</f>
        <v>第2種電気工事士</v>
      </c>
      <c r="W277" s="517"/>
      <c r="X277" s="521" t="s">
        <v>435</v>
      </c>
      <c r="Y277" s="522"/>
    </row>
    <row r="278" spans="1:25" ht="9.9" customHeight="1">
      <c r="A278" s="562"/>
      <c r="B278" s="528"/>
      <c r="C278" s="529"/>
      <c r="D278" s="529"/>
      <c r="E278" s="530"/>
      <c r="F278" s="536"/>
      <c r="G278" s="539"/>
      <c r="H278" s="570"/>
      <c r="I278" s="573"/>
      <c r="J278" s="578"/>
      <c r="K278" s="579"/>
      <c r="L278" s="579"/>
      <c r="M278" s="590"/>
      <c r="N278" s="590"/>
      <c r="O278" s="593"/>
      <c r="P278" s="591"/>
      <c r="Q278" s="518"/>
      <c r="R278" s="519"/>
      <c r="S278" s="519"/>
      <c r="T278" s="519"/>
      <c r="U278" s="520"/>
      <c r="V278" s="518"/>
      <c r="W278" s="520"/>
      <c r="X278" s="523"/>
      <c r="Y278" s="524"/>
    </row>
    <row r="279" spans="1:25" ht="9.9" customHeight="1">
      <c r="A279" s="562"/>
      <c r="B279" s="525" t="str">
        <f>IF(作業員の選択!$C$37="","",VLOOKUP(作業員の選択!$C$37,基本データ!$A$11:$AH$60,1,FALSE))</f>
        <v>白井　七平</v>
      </c>
      <c r="C279" s="526"/>
      <c r="D279" s="526"/>
      <c r="E279" s="527"/>
      <c r="F279" s="536"/>
      <c r="G279" s="539"/>
      <c r="H279" s="570"/>
      <c r="I279" s="573"/>
      <c r="J279" s="581"/>
      <c r="K279" s="582"/>
      <c r="L279" s="582"/>
      <c r="M279" s="531" t="str">
        <f>IF(作業員の選択!$C$37="","",VLOOKUP(作業員の選択!$C$37,基本データ!$A$11:$AR$60,37,FALSE))</f>
        <v>受給者</v>
      </c>
      <c r="N279" s="589" t="s">
        <v>432</v>
      </c>
      <c r="O279" s="599"/>
      <c r="P279" s="591" t="str">
        <f>IF(作業員の選択!$C$37="","",VLOOKUP(作業員の選択!$C$37,基本データ!$A$11:$AH$60,15,FALSE))</f>
        <v>低圧電気取扱業務</v>
      </c>
      <c r="Q279" s="518" t="str">
        <f>IF(作業員の選択!$C$37="","",VLOOKUP(作業員の選択!$C$37,基本データ!$A$11:$AH$60,21,FALSE))</f>
        <v>光技術接続講習</v>
      </c>
      <c r="R279" s="519"/>
      <c r="S279" s="519"/>
      <c r="T279" s="519"/>
      <c r="U279" s="520"/>
      <c r="V279" s="518" t="str">
        <f>IF(作業員の選択!$C$37="","",VLOOKUP(作業員の選択!$C$37,基本データ!$A$11:$AH$60,27,FALSE))</f>
        <v>有線ﾃﾚﾋﾞｼﾞｮﾝ放送技術者</v>
      </c>
      <c r="W279" s="520"/>
      <c r="X279" s="587"/>
      <c r="Y279" s="588"/>
    </row>
    <row r="280" spans="1:25" ht="9.9" customHeight="1">
      <c r="A280" s="562"/>
      <c r="B280" s="528"/>
      <c r="C280" s="529"/>
      <c r="D280" s="529"/>
      <c r="E280" s="530"/>
      <c r="F280" s="536"/>
      <c r="G280" s="539"/>
      <c r="H280" s="570"/>
      <c r="I280" s="573"/>
      <c r="J280" s="535"/>
      <c r="K280" s="538">
        <f ca="1">IF(作業員の選択!$C$37="","　",VLOOKUP(作業員の選択!$C$37,基本データ!$A$11:$AR$60,42,FALSE))</f>
        <v>73</v>
      </c>
      <c r="L280" s="541" t="s">
        <v>436</v>
      </c>
      <c r="M280" s="532"/>
      <c r="N280" s="590"/>
      <c r="O280" s="592" t="str">
        <f>IF(作業員の選択!$C$37="","",IF(VLOOKUP(作業員の選択!$C$37,基本データ!$A$11:$AR$60,41,FALSE)="有","",IF(VLOOKUP(作業員の選択!$C$37,基本データ!$A$11:$AR$60,41,FALSE)="無","○","")))</f>
        <v>○</v>
      </c>
      <c r="P280" s="591"/>
      <c r="Q280" s="518"/>
      <c r="R280" s="519"/>
      <c r="S280" s="519"/>
      <c r="T280" s="519"/>
      <c r="U280" s="520"/>
      <c r="V280" s="518"/>
      <c r="W280" s="520"/>
      <c r="X280" s="546" t="s">
        <v>435</v>
      </c>
      <c r="Y280" s="547"/>
    </row>
    <row r="281" spans="1:25" ht="9.9" customHeight="1">
      <c r="A281" s="562"/>
      <c r="B281" s="550" t="str">
        <f>IF(作業員の選択!$C$37="","",VLOOKUP(作業員の選択!$C$37,基本データ!$A$11:$AR$60,44,FALSE))</f>
        <v>2700</v>
      </c>
      <c r="C281" s="551"/>
      <c r="D281" s="551"/>
      <c r="E281" s="552"/>
      <c r="F281" s="536"/>
      <c r="G281" s="539"/>
      <c r="H281" s="570"/>
      <c r="I281" s="573"/>
      <c r="J281" s="536"/>
      <c r="K281" s="539"/>
      <c r="L281" s="542"/>
      <c r="M281" s="531" t="str">
        <f>IF(作業員の選択!$C$37="","",VLOOKUP(作業員の選択!$C$37,基本データ!$A$11:$AN$50,39,FALSE))</f>
        <v>日雇保険</v>
      </c>
      <c r="N281" s="589">
        <f>IF(作業員の選択!$C$37="","",IF(M281="適用除外","－",VLOOKUP(作業員の選択!$C$37,基本データ!$A$11:$AR$60,40,FALSE)))</f>
        <v>1027</v>
      </c>
      <c r="O281" s="593"/>
      <c r="P281" s="591" t="str">
        <f>IF(作業員の選択!$C$37="","",VLOOKUP(作業員の選択!$C$37,基本データ!$A$11:$AH$60,16,FALSE))</f>
        <v>研削といし</v>
      </c>
      <c r="Q281" s="518" t="str">
        <f>IF(作業員の選択!$C$37="","",VLOOKUP(作業員の選択!$C$37,基本データ!$A$11:$AH$60,22,FALSE))</f>
        <v>第二種酸素欠乏危険作業</v>
      </c>
      <c r="R281" s="519"/>
      <c r="S281" s="519"/>
      <c r="T281" s="519"/>
      <c r="U281" s="520"/>
      <c r="V281" s="518" t="str">
        <f>IF(作業員の選択!$C$37="","",VLOOKUP(作業員の選択!$C$37,基本データ!$A$11:$AH$60,28,FALSE))</f>
        <v>消防設備士甲種４級</v>
      </c>
      <c r="W281" s="520"/>
      <c r="X281" s="523"/>
      <c r="Y281" s="524"/>
    </row>
    <row r="282" spans="1:25" ht="9.9" customHeight="1">
      <c r="A282" s="563"/>
      <c r="B282" s="553"/>
      <c r="C282" s="554"/>
      <c r="D282" s="554"/>
      <c r="E282" s="555"/>
      <c r="F282" s="537"/>
      <c r="G282" s="540"/>
      <c r="H282" s="571"/>
      <c r="I282" s="574"/>
      <c r="J282" s="537"/>
      <c r="K282" s="540"/>
      <c r="L282" s="543"/>
      <c r="M282" s="556">
        <f>IF(作業員の選択!$C$19="","",VLOOKUP(作業員の選択!$C$19,基本データ!$A$11:$AN$50,25,FALSE))</f>
        <v>209</v>
      </c>
      <c r="N282" s="595"/>
      <c r="O282" s="594"/>
      <c r="P282" s="596"/>
      <c r="Q282" s="559"/>
      <c r="R282" s="560"/>
      <c r="S282" s="560"/>
      <c r="T282" s="560"/>
      <c r="U282" s="558"/>
      <c r="V282" s="559"/>
      <c r="W282" s="558"/>
      <c r="X282" s="548"/>
      <c r="Y282" s="549"/>
    </row>
    <row r="283" spans="1:25" ht="9.9" customHeight="1">
      <c r="A283" s="561">
        <v>28</v>
      </c>
      <c r="B283" s="564" t="str">
        <f>IF(作業員の選択!$C$38="","",VLOOKUP(作業員の選択!$C$38,基本データ!$A$11:$AH$60,2,FALSE))</f>
        <v>しらい　はちへい</v>
      </c>
      <c r="C283" s="565"/>
      <c r="D283" s="565"/>
      <c r="E283" s="566"/>
      <c r="F283" s="567" t="str">
        <f>IF(作業員の選択!$C$38="","",VLOOKUP(作業員の選択!$C$38,基本データ!$A$11:$AH$60,3,FALSE))</f>
        <v>電工</v>
      </c>
      <c r="G283" s="568"/>
      <c r="H283" s="569"/>
      <c r="I283" s="572"/>
      <c r="J283" s="575">
        <f>IF(作業員の選択!$C$38="","　　年　月　日",VLOOKUP(作業員の選択!$C$38,基本データ!$A$11:$AR$60,4,FALSE))</f>
        <v>15871</v>
      </c>
      <c r="K283" s="576"/>
      <c r="L283" s="577"/>
      <c r="M283" s="584" t="str">
        <f>IF(作業員の選択!$C$38="","",VLOOKUP(作業員の選択!$C$38,基本データ!$A$11:$AR$60,35,FALSE))</f>
        <v>建設国保</v>
      </c>
      <c r="N283" s="585" t="s">
        <v>432</v>
      </c>
      <c r="O283" s="586" t="str">
        <f>IF(作業員の選択!$C$38="","",IF(VLOOKUP(作業員の選択!$C$38,基本データ!$A$11:$AR$60,41,FALSE)="有","○",IF(VLOOKUP(作業員の選択!$C$38,基本データ!$A$11:$AR$60,41,FALSE)="","","")))</f>
        <v/>
      </c>
      <c r="P283" s="517" t="str">
        <f>IF(作業員の選択!$C$38="","",VLOOKUP(作業員の選択!$C$38,基本データ!$A$11:$AH$60,14,FALSE))</f>
        <v>高所作業車(10m未満)</v>
      </c>
      <c r="Q283" s="515" t="str">
        <f>IF(作業員の選択!$C$38="","",VLOOKUP(作業員の選択!$C$38,基本データ!$A$11:$AH$60,20,FALSE))</f>
        <v>小型移動式クレーン(5t未満)</v>
      </c>
      <c r="R283" s="516"/>
      <c r="S283" s="516"/>
      <c r="T283" s="516"/>
      <c r="U283" s="517"/>
      <c r="V283" s="515" t="str">
        <f>IF(作業員の選択!$C$38="","",VLOOKUP(作業員の選択!$C$38,基本データ!$A$11:$AH$60,26,FALSE))</f>
        <v>第2種電気工事士</v>
      </c>
      <c r="W283" s="517"/>
      <c r="X283" s="521" t="s">
        <v>435</v>
      </c>
      <c r="Y283" s="522"/>
    </row>
    <row r="284" spans="1:25" ht="9.9" customHeight="1">
      <c r="A284" s="562"/>
      <c r="B284" s="528"/>
      <c r="C284" s="529"/>
      <c r="D284" s="529"/>
      <c r="E284" s="530"/>
      <c r="F284" s="536"/>
      <c r="G284" s="539"/>
      <c r="H284" s="570"/>
      <c r="I284" s="573"/>
      <c r="J284" s="578"/>
      <c r="K284" s="579"/>
      <c r="L284" s="580"/>
      <c r="M284" s="532"/>
      <c r="N284" s="534"/>
      <c r="O284" s="544"/>
      <c r="P284" s="520"/>
      <c r="Q284" s="518"/>
      <c r="R284" s="519"/>
      <c r="S284" s="519"/>
      <c r="T284" s="519"/>
      <c r="U284" s="520"/>
      <c r="V284" s="518"/>
      <c r="W284" s="520"/>
      <c r="X284" s="523"/>
      <c r="Y284" s="524"/>
    </row>
    <row r="285" spans="1:25" ht="9.9" customHeight="1">
      <c r="A285" s="562"/>
      <c r="B285" s="525" t="str">
        <f>IF(作業員の選択!$C$38="","",VLOOKUP(作業員の選択!$C$38,基本データ!$A$11:$AH$60,1,FALSE))</f>
        <v>白井　八平</v>
      </c>
      <c r="C285" s="526"/>
      <c r="D285" s="526"/>
      <c r="E285" s="527"/>
      <c r="F285" s="536"/>
      <c r="G285" s="539"/>
      <c r="H285" s="570"/>
      <c r="I285" s="573"/>
      <c r="J285" s="581"/>
      <c r="K285" s="582"/>
      <c r="L285" s="583"/>
      <c r="M285" s="531" t="str">
        <f>IF(作業員の選択!$C$38="","",VLOOKUP(作業員の選択!$C$38,基本データ!$A$11:$AR$60,37,FALSE))</f>
        <v>受給者</v>
      </c>
      <c r="N285" s="533" t="s">
        <v>432</v>
      </c>
      <c r="O285" s="544"/>
      <c r="P285" s="520" t="str">
        <f>IF(作業員の選択!$C$38="","",VLOOKUP(作業員の選択!$C$38,基本データ!$A$11:$AH$60,15,FALSE))</f>
        <v>職長訓練</v>
      </c>
      <c r="Q285" s="518" t="str">
        <f>IF(作業員の選択!$C$38="","",VLOOKUP(作業員の選択!$C$38,基本データ!$A$11:$AH$60,21,FALSE))</f>
        <v>玉掛作業者(1t以上)</v>
      </c>
      <c r="R285" s="519"/>
      <c r="S285" s="519"/>
      <c r="T285" s="519"/>
      <c r="U285" s="520"/>
      <c r="V285" s="518" t="str">
        <f>IF(作業員の選択!$C$38="","",VLOOKUP(作業員の選択!$C$38,基本データ!$A$11:$AH$60,27,FALSE))</f>
        <v>有線ﾃﾚﾋﾞｼﾞｮﾝ放送技術者</v>
      </c>
      <c r="W285" s="520"/>
      <c r="X285" s="523"/>
      <c r="Y285" s="524"/>
    </row>
    <row r="286" spans="1:25" ht="9.9" customHeight="1">
      <c r="A286" s="562"/>
      <c r="B286" s="528"/>
      <c r="C286" s="529"/>
      <c r="D286" s="529"/>
      <c r="E286" s="530"/>
      <c r="F286" s="536"/>
      <c r="G286" s="539"/>
      <c r="H286" s="570"/>
      <c r="I286" s="573"/>
      <c r="J286" s="535"/>
      <c r="K286" s="538">
        <f ca="1">IF(作業員の選択!$C$38="","　",VLOOKUP(作業員の選択!$C$38,基本データ!$A$11:$AR$60,42,FALSE))</f>
        <v>80</v>
      </c>
      <c r="L286" s="541" t="s">
        <v>436</v>
      </c>
      <c r="M286" s="532">
        <v>0</v>
      </c>
      <c r="N286" s="534"/>
      <c r="O286" s="544" t="str">
        <f>IF(作業員の選択!$C$38="","",IF(VLOOKUP(作業員の選択!$C$38,基本データ!$A$11:$AR$60,41,FALSE)="有","",IF(VLOOKUP(作業員の選択!$C$38,基本データ!$A$11:$AR$60,41,FALSE)="無","○","")))</f>
        <v>○</v>
      </c>
      <c r="P286" s="520"/>
      <c r="Q286" s="518"/>
      <c r="R286" s="519"/>
      <c r="S286" s="519"/>
      <c r="T286" s="519"/>
      <c r="U286" s="520"/>
      <c r="V286" s="518"/>
      <c r="W286" s="520"/>
      <c r="X286" s="546" t="s">
        <v>435</v>
      </c>
      <c r="Y286" s="547"/>
    </row>
    <row r="287" spans="1:25" ht="9.9" customHeight="1">
      <c r="A287" s="562"/>
      <c r="B287" s="550" t="str">
        <f>IF(作業員の選択!$C$38="","",VLOOKUP(作業員の選択!$C$38,基本データ!$A$11:$AR$60,44,FALSE))</f>
        <v>2800</v>
      </c>
      <c r="C287" s="551"/>
      <c r="D287" s="551"/>
      <c r="E287" s="552"/>
      <c r="F287" s="536"/>
      <c r="G287" s="539"/>
      <c r="H287" s="570"/>
      <c r="I287" s="573"/>
      <c r="J287" s="536"/>
      <c r="K287" s="539"/>
      <c r="L287" s="542"/>
      <c r="M287" s="531" t="str">
        <f>IF(作業員の選択!$C$38="","",VLOOKUP(作業員の選択!$C$38,基本データ!$A$11:$AN$50,39,FALSE))</f>
        <v>日雇保険</v>
      </c>
      <c r="N287" s="533">
        <f>IF(作業員の選択!$C$38="","",IF(M287="適用除外","－",VLOOKUP(作業員の選択!$C$38,基本データ!$A$11:$AR$60,40,FALSE)))</f>
        <v>1028</v>
      </c>
      <c r="O287" s="544"/>
      <c r="P287" s="520" t="str">
        <f>IF(作業員の選択!$C$38="","",VLOOKUP(作業員の選択!$C$38,基本データ!$A$11:$AH$60,16,FALSE))</f>
        <v>研削といし</v>
      </c>
      <c r="Q287" s="518" t="str">
        <f>IF(作業員の選択!$C$38="","",VLOOKUP(作業員の選択!$C$38,基本データ!$A$11:$AH$60,22,FALSE))</f>
        <v>高所作業車(10m以上)</v>
      </c>
      <c r="R287" s="519"/>
      <c r="S287" s="519"/>
      <c r="T287" s="519"/>
      <c r="U287" s="520"/>
      <c r="V287" s="518" t="str">
        <f>IF(作業員の選択!$C$38="","",VLOOKUP(作業員の選択!$C$38,基本データ!$A$11:$AH$60,28,FALSE))</f>
        <v>消防設備士甲種４級</v>
      </c>
      <c r="W287" s="520"/>
      <c r="X287" s="523"/>
      <c r="Y287" s="524"/>
    </row>
    <row r="288" spans="1:25" ht="9.9" customHeight="1">
      <c r="A288" s="563"/>
      <c r="B288" s="553"/>
      <c r="C288" s="554"/>
      <c r="D288" s="554"/>
      <c r="E288" s="555"/>
      <c r="F288" s="537"/>
      <c r="G288" s="540"/>
      <c r="H288" s="571"/>
      <c r="I288" s="574"/>
      <c r="J288" s="537"/>
      <c r="K288" s="540"/>
      <c r="L288" s="543"/>
      <c r="M288" s="556">
        <f>IF(作業員の選択!$C$20="","",VLOOKUP(作業員の選択!$C$20,基本データ!$A$11:$AN$50,25,FALSE))</f>
        <v>210</v>
      </c>
      <c r="N288" s="557"/>
      <c r="O288" s="545"/>
      <c r="P288" s="558"/>
      <c r="Q288" s="559"/>
      <c r="R288" s="560"/>
      <c r="S288" s="560"/>
      <c r="T288" s="560"/>
      <c r="U288" s="558"/>
      <c r="V288" s="559"/>
      <c r="W288" s="558"/>
      <c r="X288" s="548"/>
      <c r="Y288" s="549"/>
    </row>
    <row r="289" spans="1:25" ht="9.9" customHeight="1">
      <c r="A289" s="561">
        <v>29</v>
      </c>
      <c r="B289" s="564" t="str">
        <f>IF(作業員の選択!$C$39="","",VLOOKUP(作業員の選択!$C$39,基本データ!$A$11:$AH$60,2,FALSE))</f>
        <v>しらい　くへい</v>
      </c>
      <c r="C289" s="565"/>
      <c r="D289" s="565"/>
      <c r="E289" s="566"/>
      <c r="F289" s="567" t="str">
        <f>IF(作業員の選択!$C$39="","",VLOOKUP(作業員の選択!$C$39,基本データ!$A$11:$AH$60,3,FALSE))</f>
        <v>電工</v>
      </c>
      <c r="G289" s="568"/>
      <c r="H289" s="569"/>
      <c r="I289" s="572"/>
      <c r="J289" s="575">
        <f>IF(作業員の選択!$C$39="","　　年　月　日",VLOOKUP(作業員の選択!$C$39,基本データ!$A$11:$AH$60,4,FALSE))</f>
        <v>15780</v>
      </c>
      <c r="K289" s="576"/>
      <c r="L289" s="577"/>
      <c r="M289" s="584" t="str">
        <f>IF(作業員の選択!$C$39="","",VLOOKUP(作業員の選択!$C$39,基本データ!$A$11:$AR$60,35,FALSE))</f>
        <v>建設国保</v>
      </c>
      <c r="N289" s="585" t="s">
        <v>432</v>
      </c>
      <c r="O289" s="586" t="str">
        <f>IF(作業員の選択!$C$39="","",IF(VLOOKUP(作業員の選択!$C$39,基本データ!$A$11:$AR$60,41,FALSE)="有","○",IF(VLOOKUP(作業員の選択!$C$39,基本データ!$A$11:$AR$60,41,FALSE)="","","")))</f>
        <v/>
      </c>
      <c r="P289" s="517" t="str">
        <f>IF(作業員の選択!$C$39="","",VLOOKUP(作業員の選択!$C$39,基本データ!$A$11:$AH$60,14,FALSE))</f>
        <v>高所作業車(10m未満)</v>
      </c>
      <c r="Q289" s="515" t="str">
        <f>IF(作業員の選択!$C$39="","",VLOOKUP(作業員の選択!$C$39,基本データ!$A$11:$AH$60,20,FALSE))</f>
        <v>高所作業車(10m以上)</v>
      </c>
      <c r="R289" s="516"/>
      <c r="S289" s="516"/>
      <c r="T289" s="516"/>
      <c r="U289" s="517"/>
      <c r="V289" s="515" t="str">
        <f>IF(作業員の選択!$C$39="","",VLOOKUP(作業員の選択!$C$39,基本データ!$A$11:$AH$60,26,FALSE))</f>
        <v>第2種電気工事士</v>
      </c>
      <c r="W289" s="517"/>
      <c r="X289" s="521" t="s">
        <v>435</v>
      </c>
      <c r="Y289" s="522"/>
    </row>
    <row r="290" spans="1:25" ht="9.9" customHeight="1">
      <c r="A290" s="562"/>
      <c r="B290" s="528"/>
      <c r="C290" s="529"/>
      <c r="D290" s="529"/>
      <c r="E290" s="530"/>
      <c r="F290" s="536"/>
      <c r="G290" s="539"/>
      <c r="H290" s="570"/>
      <c r="I290" s="573"/>
      <c r="J290" s="578"/>
      <c r="K290" s="579"/>
      <c r="L290" s="580"/>
      <c r="M290" s="532"/>
      <c r="N290" s="534"/>
      <c r="O290" s="544"/>
      <c r="P290" s="520"/>
      <c r="Q290" s="518"/>
      <c r="R290" s="519"/>
      <c r="S290" s="519"/>
      <c r="T290" s="519"/>
      <c r="U290" s="520"/>
      <c r="V290" s="518"/>
      <c r="W290" s="520"/>
      <c r="X290" s="523"/>
      <c r="Y290" s="524"/>
    </row>
    <row r="291" spans="1:25" ht="9.9" customHeight="1">
      <c r="A291" s="562"/>
      <c r="B291" s="525" t="str">
        <f>IF(作業員の選択!$C$39="","",VLOOKUP(作業員の選択!$C$39,基本データ!$A$11:$AH$60,1,FALSE))</f>
        <v>白井　九平</v>
      </c>
      <c r="C291" s="526"/>
      <c r="D291" s="526"/>
      <c r="E291" s="527"/>
      <c r="F291" s="536"/>
      <c r="G291" s="539"/>
      <c r="H291" s="570"/>
      <c r="I291" s="573"/>
      <c r="J291" s="581"/>
      <c r="K291" s="582"/>
      <c r="L291" s="583"/>
      <c r="M291" s="531" t="str">
        <f>IF(作業員の選択!$C$39="","",VLOOKUP(作業員の選択!$C$39,基本データ!$A$11:$AR$60,37,FALSE))</f>
        <v>受給者</v>
      </c>
      <c r="N291" s="533" t="s">
        <v>432</v>
      </c>
      <c r="O291" s="544"/>
      <c r="P291" s="520" t="str">
        <f>IF(作業員の選択!$C$39="","",VLOOKUP(作業員の選択!$C$39,基本データ!$A$11:$AH$60,15,FALSE))</f>
        <v>職長訓練</v>
      </c>
      <c r="Q291" s="518" t="str">
        <f>IF(作業員の選択!$C$39="","",VLOOKUP(作業員の選択!$C$39,基本データ!$A$11:$AH$60,21,FALSE))</f>
        <v>光技術接続講習</v>
      </c>
      <c r="R291" s="519"/>
      <c r="S291" s="519"/>
      <c r="T291" s="519"/>
      <c r="U291" s="520"/>
      <c r="V291" s="518" t="str">
        <f>IF(作業員の選択!$C$39="","",VLOOKUP(作業員の選択!$C$39,基本データ!$A$11:$AH$60,27,FALSE))</f>
        <v>有線ﾃﾚﾋﾞｼﾞｮﾝ放送技術者</v>
      </c>
      <c r="W291" s="520"/>
      <c r="X291" s="523"/>
      <c r="Y291" s="524"/>
    </row>
    <row r="292" spans="1:25" ht="9.9" customHeight="1">
      <c r="A292" s="562"/>
      <c r="B292" s="528"/>
      <c r="C292" s="529"/>
      <c r="D292" s="529"/>
      <c r="E292" s="530"/>
      <c r="F292" s="536"/>
      <c r="G292" s="539"/>
      <c r="H292" s="570"/>
      <c r="I292" s="573"/>
      <c r="J292" s="535"/>
      <c r="K292" s="538">
        <f ca="1">IF(作業員の選択!$C$39="","　",VLOOKUP(作業員の選択!$C$39,基本データ!$A$11:$AR$60,42,FALSE))</f>
        <v>80</v>
      </c>
      <c r="L292" s="541" t="s">
        <v>436</v>
      </c>
      <c r="M292" s="532">
        <v>0</v>
      </c>
      <c r="N292" s="534"/>
      <c r="O292" s="544" t="str">
        <f>IF(作業員の選択!$C$39="","",IF(VLOOKUP(作業員の選択!$C$39,基本データ!$A$11:$AR$60,41,FALSE)="有","",IF(VLOOKUP(作業員の選択!$C$39,基本データ!$A$11:$AR$60,41,FALSE)="無","○","")))</f>
        <v>○</v>
      </c>
      <c r="P292" s="520"/>
      <c r="Q292" s="518"/>
      <c r="R292" s="519"/>
      <c r="S292" s="519"/>
      <c r="T292" s="519"/>
      <c r="U292" s="520"/>
      <c r="V292" s="518"/>
      <c r="W292" s="520"/>
      <c r="X292" s="546" t="s">
        <v>435</v>
      </c>
      <c r="Y292" s="547"/>
    </row>
    <row r="293" spans="1:25" ht="9.9" customHeight="1">
      <c r="A293" s="562"/>
      <c r="B293" s="550" t="str">
        <f>IF(作業員の選択!$C$39="","",VLOOKUP(作業員の選択!$C$39,基本データ!$A$11:$AR$60,44,FALSE))</f>
        <v>2900</v>
      </c>
      <c r="C293" s="551"/>
      <c r="D293" s="551"/>
      <c r="E293" s="552"/>
      <c r="F293" s="536"/>
      <c r="G293" s="539"/>
      <c r="H293" s="570"/>
      <c r="I293" s="573"/>
      <c r="J293" s="536"/>
      <c r="K293" s="539"/>
      <c r="L293" s="542"/>
      <c r="M293" s="531" t="str">
        <f>IF(作業員の選択!$C$39="","",VLOOKUP(作業員の選択!$C$39,基本データ!$A$11:$AN$50,39,FALSE))</f>
        <v>日雇保険</v>
      </c>
      <c r="N293" s="533">
        <f>IF(作業員の選択!$C$39="","",IF(M293="適用除外","－",VLOOKUP(作業員の選択!$C$39,基本データ!$A$11:$AR$60,40,FALSE)))</f>
        <v>1029</v>
      </c>
      <c r="O293" s="544"/>
      <c r="P293" s="520" t="str">
        <f>IF(作業員の選択!$C$39="","",VLOOKUP(作業員の選択!$C$39,基本データ!$A$11:$AH$60,16,FALSE))</f>
        <v>研削といし</v>
      </c>
      <c r="Q293" s="518" t="str">
        <f>IF(作業員の選択!$C$39="","",VLOOKUP(作業員の選択!$C$39,基本データ!$A$11:$AH$60,22,FALSE))</f>
        <v>第二種酸素欠乏危険作業</v>
      </c>
      <c r="R293" s="519"/>
      <c r="S293" s="519"/>
      <c r="T293" s="519"/>
      <c r="U293" s="520"/>
      <c r="V293" s="518" t="str">
        <f>IF(作業員の選択!$C$39="","",VLOOKUP(作業員の選択!$C$39,基本データ!$A$11:$AH$60,28,FALSE))</f>
        <v>消防設備士甲種４級</v>
      </c>
      <c r="W293" s="520"/>
      <c r="X293" s="523"/>
      <c r="Y293" s="524"/>
    </row>
    <row r="294" spans="1:25" ht="9.9" customHeight="1">
      <c r="A294" s="563"/>
      <c r="B294" s="553"/>
      <c r="C294" s="554"/>
      <c r="D294" s="554"/>
      <c r="E294" s="555"/>
      <c r="F294" s="537"/>
      <c r="G294" s="540"/>
      <c r="H294" s="571"/>
      <c r="I294" s="574"/>
      <c r="J294" s="537"/>
      <c r="K294" s="540"/>
      <c r="L294" s="543"/>
      <c r="M294" s="556"/>
      <c r="N294" s="557"/>
      <c r="O294" s="545"/>
      <c r="P294" s="558"/>
      <c r="Q294" s="559"/>
      <c r="R294" s="560"/>
      <c r="S294" s="560"/>
      <c r="T294" s="560"/>
      <c r="U294" s="558"/>
      <c r="V294" s="559"/>
      <c r="W294" s="558"/>
      <c r="X294" s="548"/>
      <c r="Y294" s="549"/>
    </row>
    <row r="295" spans="1:25" ht="9.9" customHeight="1">
      <c r="A295" s="561">
        <v>30</v>
      </c>
      <c r="B295" s="564" t="str">
        <f>IF(作業員の選択!$C$40="","",VLOOKUP(作業員の選択!$C$40,基本データ!$A$11:$AH$60,2,FALSE))</f>
        <v>しらい　じゅうへい</v>
      </c>
      <c r="C295" s="565"/>
      <c r="D295" s="565"/>
      <c r="E295" s="566"/>
      <c r="F295" s="567" t="str">
        <f>IF(作業員の選択!$C$40="","",VLOOKUP(作業員の選択!$C$40,基本データ!$A$11:$AH$60,3,FALSE))</f>
        <v>電工</v>
      </c>
      <c r="G295" s="568"/>
      <c r="H295" s="569"/>
      <c r="I295" s="572"/>
      <c r="J295" s="575">
        <f>IF(作業員の選択!$C$40="","　　年　月　日",VLOOKUP(作業員の選択!$C$40,基本データ!$A$11:$AH$60,4,FALSE))</f>
        <v>15456</v>
      </c>
      <c r="K295" s="576"/>
      <c r="L295" s="577"/>
      <c r="M295" s="584" t="str">
        <f>IF(作業員の選択!$C$40="","",VLOOKUP(作業員の選択!$C$40,基本データ!$A$11:$AR$60,35,FALSE))</f>
        <v>建設国保</v>
      </c>
      <c r="N295" s="585" t="s">
        <v>432</v>
      </c>
      <c r="O295" s="586" t="str">
        <f>IF(作業員の選択!$C$40="","",IF(VLOOKUP(作業員の選択!$C$40,基本データ!$A$11:$AR$60,41,FALSE)="有","○",IF(VLOOKUP(作業員の選択!$C$40,基本データ!$A$11:$AR$60,41,FALSE)="","","")))</f>
        <v/>
      </c>
      <c r="P295" s="517" t="str">
        <f>IF(作業員の選択!$C$40="","",VLOOKUP(作業員の選択!$C$40,基本データ!$A$11:$AH$60,14,FALSE))</f>
        <v>高所作業車(10m未満)</v>
      </c>
      <c r="Q295" s="515" t="str">
        <f>IF(作業員の選択!$C$40="","",VLOOKUP(作業員の選択!$C$40,基本データ!$A$11:$AH$60,20,FALSE))</f>
        <v>小型移動式クレーン(5t未満)</v>
      </c>
      <c r="R295" s="516"/>
      <c r="S295" s="516"/>
      <c r="T295" s="516"/>
      <c r="U295" s="517"/>
      <c r="V295" s="515" t="str">
        <f>IF(作業員の選択!$C$40="","",VLOOKUP(作業員の選択!$C$40,基本データ!$A$11:$AH$60,26,FALSE))</f>
        <v>第2種電気工事士</v>
      </c>
      <c r="W295" s="517"/>
      <c r="X295" s="521" t="s">
        <v>435</v>
      </c>
      <c r="Y295" s="522"/>
    </row>
    <row r="296" spans="1:25" ht="9.9" customHeight="1">
      <c r="A296" s="562"/>
      <c r="B296" s="528"/>
      <c r="C296" s="529"/>
      <c r="D296" s="529"/>
      <c r="E296" s="530"/>
      <c r="F296" s="536"/>
      <c r="G296" s="539"/>
      <c r="H296" s="570"/>
      <c r="I296" s="573"/>
      <c r="J296" s="578"/>
      <c r="K296" s="579"/>
      <c r="L296" s="580"/>
      <c r="M296" s="532"/>
      <c r="N296" s="534"/>
      <c r="O296" s="544"/>
      <c r="P296" s="520"/>
      <c r="Q296" s="518"/>
      <c r="R296" s="519"/>
      <c r="S296" s="519"/>
      <c r="T296" s="519"/>
      <c r="U296" s="520"/>
      <c r="V296" s="518"/>
      <c r="W296" s="520"/>
      <c r="X296" s="523"/>
      <c r="Y296" s="524"/>
    </row>
    <row r="297" spans="1:25" ht="9.9" customHeight="1">
      <c r="A297" s="562"/>
      <c r="B297" s="525" t="str">
        <f>IF(作業員の選択!$C$40="","",VLOOKUP(作業員の選択!$C$40,基本データ!$A$11:$AH$60,1,FALSE))</f>
        <v>白井　十平</v>
      </c>
      <c r="C297" s="526"/>
      <c r="D297" s="526"/>
      <c r="E297" s="527"/>
      <c r="F297" s="536"/>
      <c r="G297" s="539"/>
      <c r="H297" s="570"/>
      <c r="I297" s="573"/>
      <c r="J297" s="581"/>
      <c r="K297" s="582"/>
      <c r="L297" s="583"/>
      <c r="M297" s="531" t="str">
        <f>IF(作業員の選択!$C$40="","",VLOOKUP(作業員の選択!$C$40,基本データ!$A$11:$AR$60,37,FALSE))</f>
        <v>受給者</v>
      </c>
      <c r="N297" s="533" t="s">
        <v>432</v>
      </c>
      <c r="O297" s="544"/>
      <c r="P297" s="520" t="str">
        <f>IF(作業員の選択!$C$40="","",VLOOKUP(作業員の選択!$C$40,基本データ!$A$11:$AH$60,15,FALSE))</f>
        <v>職長訓練</v>
      </c>
      <c r="Q297" s="518" t="str">
        <f>IF(作業員の選択!$C$40="","",VLOOKUP(作業員の選択!$C$40,基本データ!$A$11:$AH$60,21,FALSE))</f>
        <v>玉掛作業者(1t以上)</v>
      </c>
      <c r="R297" s="519"/>
      <c r="S297" s="519"/>
      <c r="T297" s="519"/>
      <c r="U297" s="520"/>
      <c r="V297" s="518" t="str">
        <f>IF(作業員の選択!$C$40="","",VLOOKUP(作業員の選択!$C$40,基本データ!$A$11:$AH$60,27,FALSE))</f>
        <v>有線ﾃﾚﾋﾞｼﾞｮﾝ放送技術者</v>
      </c>
      <c r="W297" s="520"/>
      <c r="X297" s="523"/>
      <c r="Y297" s="524"/>
    </row>
    <row r="298" spans="1:25" ht="9.9" customHeight="1">
      <c r="A298" s="562"/>
      <c r="B298" s="528"/>
      <c r="C298" s="529"/>
      <c r="D298" s="529"/>
      <c r="E298" s="530"/>
      <c r="F298" s="536"/>
      <c r="G298" s="539"/>
      <c r="H298" s="570"/>
      <c r="I298" s="573"/>
      <c r="J298" s="535"/>
      <c r="K298" s="538">
        <f ca="1">IF(作業員の選択!$C$40="","　",VLOOKUP(作業員の選択!$C$40,基本データ!$A$11:$AR$60,42,FALSE))</f>
        <v>81</v>
      </c>
      <c r="L298" s="541" t="s">
        <v>436</v>
      </c>
      <c r="M298" s="532">
        <v>0</v>
      </c>
      <c r="N298" s="534"/>
      <c r="O298" s="544" t="str">
        <f>IF(作業員の選択!$C$40="","",IF(VLOOKUP(作業員の選択!$C$40,基本データ!$A$11:$AR$60,41,FALSE)="有","",IF(VLOOKUP(作業員の選択!$C$40,基本データ!$A$11:$AR$60,41,FALSE)="無","○","")))</f>
        <v>○</v>
      </c>
      <c r="P298" s="520"/>
      <c r="Q298" s="518"/>
      <c r="R298" s="519"/>
      <c r="S298" s="519"/>
      <c r="T298" s="519"/>
      <c r="U298" s="520"/>
      <c r="V298" s="518"/>
      <c r="W298" s="520"/>
      <c r="X298" s="546" t="s">
        <v>435</v>
      </c>
      <c r="Y298" s="547"/>
    </row>
    <row r="299" spans="1:25" ht="9.9" customHeight="1">
      <c r="A299" s="562"/>
      <c r="B299" s="550" t="str">
        <f>IF(作業員の選択!$C$40="","",VLOOKUP(作業員の選択!$C$40,基本データ!$A$11:$AR$60,44,FALSE))</f>
        <v>3000</v>
      </c>
      <c r="C299" s="551"/>
      <c r="D299" s="551"/>
      <c r="E299" s="552"/>
      <c r="F299" s="536"/>
      <c r="G299" s="539"/>
      <c r="H299" s="570"/>
      <c r="I299" s="573"/>
      <c r="J299" s="536"/>
      <c r="K299" s="539"/>
      <c r="L299" s="542"/>
      <c r="M299" s="531" t="str">
        <f>IF(作業員の選択!$C$40="","",VLOOKUP(作業員の選択!$C$40,基本データ!$A$11:$AN$50,39,FALSE))</f>
        <v>日雇保険</v>
      </c>
      <c r="N299" s="533">
        <f>IF(作業員の選択!$C$40="","",IF(M299="適用除外","－",VLOOKUP(作業員の選択!$C$40,基本データ!$A$11:$AR$60,40,FALSE)))</f>
        <v>1030</v>
      </c>
      <c r="O299" s="544"/>
      <c r="P299" s="520" t="str">
        <f>IF(作業員の選択!$C$40="","",VLOOKUP(作業員の選択!$C$40,基本データ!$A$11:$AH$60,16,FALSE))</f>
        <v>研削といし</v>
      </c>
      <c r="Q299" s="518" t="str">
        <f>IF(作業員の選択!$C$40="","",VLOOKUP(作業員の選択!$C$40,基本データ!$A$11:$AH$60,22,FALSE))</f>
        <v>高所作業車(10m以上)</v>
      </c>
      <c r="R299" s="519"/>
      <c r="S299" s="519"/>
      <c r="T299" s="519"/>
      <c r="U299" s="520"/>
      <c r="V299" s="518" t="str">
        <f>IF(作業員の選択!$C$40="","",VLOOKUP(作業員の選択!$C$40,基本データ!$A$11:$AH$60,28,FALSE))</f>
        <v>消防設備士甲種４級</v>
      </c>
      <c r="W299" s="520"/>
      <c r="X299" s="523"/>
      <c r="Y299" s="524"/>
    </row>
    <row r="300" spans="1:25" ht="9.9" customHeight="1">
      <c r="A300" s="563"/>
      <c r="B300" s="553"/>
      <c r="C300" s="554"/>
      <c r="D300" s="554"/>
      <c r="E300" s="555"/>
      <c r="F300" s="537"/>
      <c r="G300" s="540"/>
      <c r="H300" s="571"/>
      <c r="I300" s="574"/>
      <c r="J300" s="537"/>
      <c r="K300" s="540"/>
      <c r="L300" s="543"/>
      <c r="M300" s="556">
        <f>IF(作業員の選択!$C$12="","",VLOOKUP(作業員の選択!$C$12,基本データ!$A$11:$AN$50,25,FALSE))</f>
        <v>202</v>
      </c>
      <c r="N300" s="557"/>
      <c r="O300" s="545"/>
      <c r="P300" s="558"/>
      <c r="Q300" s="559"/>
      <c r="R300" s="560"/>
      <c r="S300" s="560"/>
      <c r="T300" s="560"/>
      <c r="U300" s="558"/>
      <c r="V300" s="559"/>
      <c r="W300" s="558"/>
      <c r="X300" s="548"/>
      <c r="Y300" s="549"/>
    </row>
    <row r="301" spans="1:25" ht="9.9" customHeight="1">
      <c r="A301" s="561">
        <v>31</v>
      </c>
      <c r="B301" s="564" t="str">
        <f>IF(作業員の選択!$C$41="","",VLOOKUP(作業員の選択!$C$41,基本データ!$A$11:$AH$60,2,FALSE))</f>
        <v>きむら　いちろう</v>
      </c>
      <c r="C301" s="565"/>
      <c r="D301" s="565"/>
      <c r="E301" s="566"/>
      <c r="F301" s="567" t="str">
        <f>IF(作業員の選択!$C$41="","",VLOOKUP(作業員の選択!$C$41,基本データ!$A$11:$AH$60,3,FALSE))</f>
        <v>普作員</v>
      </c>
      <c r="G301" s="568"/>
      <c r="H301" s="569"/>
      <c r="I301" s="572"/>
      <c r="J301" s="575">
        <f>IF(作業員の選択!$C$41="","　　年　月　日",VLOOKUP(作業員の選択!$C$41,基本データ!$A$11:$AH$60,4,FALSE))</f>
        <v>32143</v>
      </c>
      <c r="K301" s="576"/>
      <c r="L301" s="577"/>
      <c r="M301" s="584" t="str">
        <f>IF(作業員の選択!$C$41="","",VLOOKUP(作業員の選択!$C$41,基本データ!$A$11:$AR$60,35,FALSE))</f>
        <v>建設国保</v>
      </c>
      <c r="N301" s="585" t="s">
        <v>432</v>
      </c>
      <c r="O301" s="586" t="str">
        <f>IF(作業員の選択!$C$41="","",IF(VLOOKUP(作業員の選択!$C$41,基本データ!$A$11:$AR$60,41,FALSE)="有","○",IF(VLOOKUP(作業員の選択!$C$41,基本データ!$A$11:$AR$60,41,FALSE)="","","")))</f>
        <v>○</v>
      </c>
      <c r="P301" s="517" t="str">
        <f>IF(作業員の選択!$C$41="","",VLOOKUP(作業員の選択!$C$41,基本データ!$A$11:$AH$60,14,FALSE))</f>
        <v>が</v>
      </c>
      <c r="Q301" s="515">
        <f>IF(作業員の選択!$C$41="","",VLOOKUP(作業員の選択!$C$41,基本データ!$A$11:$AH$60,20,FALSE))</f>
        <v>91</v>
      </c>
      <c r="R301" s="516"/>
      <c r="S301" s="516"/>
      <c r="T301" s="516"/>
      <c r="U301" s="517"/>
      <c r="V301" s="515">
        <f>IF(作業員の選択!$C$41="","",VLOOKUP(作業員の選択!$C$41,基本データ!$A$11:$AH$60,26,FALSE))</f>
        <v>241</v>
      </c>
      <c r="W301" s="517"/>
      <c r="X301" s="521" t="s">
        <v>435</v>
      </c>
      <c r="Y301" s="522"/>
    </row>
    <row r="302" spans="1:25" ht="9.9" customHeight="1">
      <c r="A302" s="562"/>
      <c r="B302" s="528"/>
      <c r="C302" s="529"/>
      <c r="D302" s="529"/>
      <c r="E302" s="530"/>
      <c r="F302" s="536"/>
      <c r="G302" s="539"/>
      <c r="H302" s="570"/>
      <c r="I302" s="573"/>
      <c r="J302" s="578"/>
      <c r="K302" s="579"/>
      <c r="L302" s="580"/>
      <c r="M302" s="532"/>
      <c r="N302" s="534"/>
      <c r="O302" s="544"/>
      <c r="P302" s="520"/>
      <c r="Q302" s="518"/>
      <c r="R302" s="519"/>
      <c r="S302" s="519"/>
      <c r="T302" s="519"/>
      <c r="U302" s="520"/>
      <c r="V302" s="518"/>
      <c r="W302" s="520"/>
      <c r="X302" s="523"/>
      <c r="Y302" s="524"/>
    </row>
    <row r="303" spans="1:25" ht="9.9" customHeight="1">
      <c r="A303" s="562"/>
      <c r="B303" s="525" t="str">
        <f>IF(作業員の選択!$C$41="","",VLOOKUP(作業員の選択!$C$41,基本データ!$A$11:$AH$60,1,FALSE))</f>
        <v>木村　一郎</v>
      </c>
      <c r="C303" s="526"/>
      <c r="D303" s="526"/>
      <c r="E303" s="527"/>
      <c r="F303" s="536"/>
      <c r="G303" s="539"/>
      <c r="H303" s="570"/>
      <c r="I303" s="573"/>
      <c r="J303" s="581"/>
      <c r="K303" s="582"/>
      <c r="L303" s="583"/>
      <c r="M303" s="531" t="str">
        <f>IF(作業員の選択!$C$41="","",VLOOKUP(作業員の選択!$C$41,基本データ!$A$11:$AR$60,37,FALSE))</f>
        <v>厚生年金</v>
      </c>
      <c r="N303" s="533" t="s">
        <v>432</v>
      </c>
      <c r="O303" s="544"/>
      <c r="P303" s="520" t="str">
        <f>IF(作業員の選択!$C$41="","",VLOOKUP(作業員の選択!$C$41,基本データ!$A$11:$AH$60,15,FALSE))</f>
        <v>だ</v>
      </c>
      <c r="Q303" s="518">
        <f>IF(作業員の選択!$C$41="","",VLOOKUP(作業員の選択!$C$41,基本データ!$A$11:$AH$60,21,FALSE))</f>
        <v>0</v>
      </c>
      <c r="R303" s="519"/>
      <c r="S303" s="519"/>
      <c r="T303" s="519"/>
      <c r="U303" s="520"/>
      <c r="V303" s="518">
        <f>IF(作業員の選択!$C$41="","",VLOOKUP(作業員の選択!$C$41,基本データ!$A$11:$AH$60,27,FALSE))</f>
        <v>251</v>
      </c>
      <c r="W303" s="520"/>
      <c r="X303" s="523"/>
      <c r="Y303" s="524"/>
    </row>
    <row r="304" spans="1:25" ht="9.9" customHeight="1">
      <c r="A304" s="562"/>
      <c r="B304" s="528"/>
      <c r="C304" s="529"/>
      <c r="D304" s="529"/>
      <c r="E304" s="530"/>
      <c r="F304" s="536"/>
      <c r="G304" s="539"/>
      <c r="H304" s="570"/>
      <c r="I304" s="573"/>
      <c r="J304" s="535"/>
      <c r="K304" s="538">
        <f ca="1">IF(作業員の選択!$C$41="","　",VLOOKUP(作業員の選択!$C$41,基本データ!$A$11:$AR$60,42,FALSE))</f>
        <v>35</v>
      </c>
      <c r="L304" s="541" t="s">
        <v>436</v>
      </c>
      <c r="M304" s="532">
        <v>0</v>
      </c>
      <c r="N304" s="534"/>
      <c r="O304" s="544" t="str">
        <f>IF(作業員の選択!$C$41="","",IF(VLOOKUP(作業員の選択!$C$41,基本データ!$A$11:$AR$60,41,FALSE)="有","",IF(VLOOKUP(作業員の選択!$C$41,基本データ!$A$11:$AR$60,41,FALSE)="無","○","")))</f>
        <v/>
      </c>
      <c r="P304" s="520"/>
      <c r="Q304" s="518"/>
      <c r="R304" s="519"/>
      <c r="S304" s="519"/>
      <c r="T304" s="519"/>
      <c r="U304" s="520"/>
      <c r="V304" s="518"/>
      <c r="W304" s="520"/>
      <c r="X304" s="546" t="s">
        <v>435</v>
      </c>
      <c r="Y304" s="547"/>
    </row>
    <row r="305" spans="1:26" ht="9.9" customHeight="1">
      <c r="A305" s="562"/>
      <c r="B305" s="550" t="str">
        <f>IF(作業員の選択!$C$41="","",VLOOKUP(作業員の選択!$C$41,基本データ!$A$11:$AR$60,44,FALSE))</f>
        <v>1100</v>
      </c>
      <c r="C305" s="551"/>
      <c r="D305" s="551"/>
      <c r="E305" s="552"/>
      <c r="F305" s="536"/>
      <c r="G305" s="539"/>
      <c r="H305" s="570"/>
      <c r="I305" s="573"/>
      <c r="J305" s="536"/>
      <c r="K305" s="539"/>
      <c r="L305" s="542"/>
      <c r="M305" s="531" t="str">
        <f>IF(作業員の選択!$C$41="","",VLOOKUP(作業員の選択!$C$41,基本データ!$A$11:$AN$50,39,FALSE))</f>
        <v>　　</v>
      </c>
      <c r="N305" s="533">
        <f>IF(作業員の選択!$C$41="","",IF(M305="適用除外","－",VLOOKUP(作業員の選択!$C$41,基本データ!$A$11:$AR$60,40,FALSE)))</f>
        <v>1031</v>
      </c>
      <c r="O305" s="544"/>
      <c r="P305" s="520" t="str">
        <f>IF(作業員の選択!$C$41="","",VLOOKUP(作業員の選択!$C$41,基本データ!$A$11:$AH$60,16,FALSE))</f>
        <v>あい</v>
      </c>
      <c r="Q305" s="518">
        <f>IF(作業員の選択!$C$41="","",VLOOKUP(作業員の選択!$C$41,基本データ!$A$11:$AH$60,22,FALSE))</f>
        <v>0</v>
      </c>
      <c r="R305" s="519"/>
      <c r="S305" s="519"/>
      <c r="T305" s="519"/>
      <c r="U305" s="520"/>
      <c r="V305" s="518">
        <f>IF(作業員の選択!$C$41="","",VLOOKUP(作業員の選択!$C$41,基本データ!$A$11:$AH$60,28,FALSE))</f>
        <v>261</v>
      </c>
      <c r="W305" s="520"/>
      <c r="X305" s="523"/>
      <c r="Y305" s="524"/>
    </row>
    <row r="306" spans="1:26" ht="9.9" customHeight="1">
      <c r="A306" s="563"/>
      <c r="B306" s="553"/>
      <c r="C306" s="554"/>
      <c r="D306" s="554"/>
      <c r="E306" s="555"/>
      <c r="F306" s="537"/>
      <c r="G306" s="540"/>
      <c r="H306" s="571"/>
      <c r="I306" s="574"/>
      <c r="J306" s="537"/>
      <c r="K306" s="540"/>
      <c r="L306" s="543"/>
      <c r="M306" s="556">
        <f>IF(作業員の選択!$C$13="","",VLOOKUP(作業員の選択!$C$13,基本データ!$A$11:$AN$50,25,FALSE))</f>
        <v>203</v>
      </c>
      <c r="N306" s="557"/>
      <c r="O306" s="545"/>
      <c r="P306" s="558"/>
      <c r="Q306" s="559"/>
      <c r="R306" s="560"/>
      <c r="S306" s="560"/>
      <c r="T306" s="560"/>
      <c r="U306" s="558"/>
      <c r="V306" s="559"/>
      <c r="W306" s="558"/>
      <c r="X306" s="548"/>
      <c r="Y306" s="549"/>
    </row>
    <row r="307" spans="1:26" ht="9.9" customHeight="1">
      <c r="A307" s="561">
        <v>32</v>
      </c>
      <c r="B307" s="564" t="str">
        <f>IF(作業員の選択!$C$42="","",VLOOKUP(作業員の選択!$C$42,基本データ!$A$11:$AH$60,2,FALSE))</f>
        <v>きむら　じろう</v>
      </c>
      <c r="C307" s="565"/>
      <c r="D307" s="565"/>
      <c r="E307" s="566"/>
      <c r="F307" s="567" t="str">
        <f>IF(作業員の選択!$C$42="","",VLOOKUP(作業員の選択!$C$42,基本データ!$A$11:$AH$60,3,FALSE))</f>
        <v>軽作員</v>
      </c>
      <c r="G307" s="568"/>
      <c r="H307" s="569"/>
      <c r="I307" s="572"/>
      <c r="J307" s="575">
        <f>IF(作業員の選択!$C$42="","　　年　月　日",VLOOKUP(作業員の選択!$C$42,基本データ!$A$11:$AH$60,4,FALSE))</f>
        <v>32540</v>
      </c>
      <c r="K307" s="576"/>
      <c r="L307" s="577"/>
      <c r="M307" s="584" t="str">
        <f>IF(作業員の選択!$C$42="","",VLOOKUP(作業員の選択!$C$42,基本データ!$A$11:$AR$60,35,FALSE))</f>
        <v>建設国保</v>
      </c>
      <c r="N307" s="585" t="s">
        <v>432</v>
      </c>
      <c r="O307" s="586" t="str">
        <f>IF(作業員の選択!$C$42="","",IF(VLOOKUP(作業員の選択!$C$42,基本データ!$A$11:$AR$60,41,FALSE)="有","○",IF(VLOOKUP(作業員の選択!$C$42,基本データ!$A$11:$AR$60,41,FALSE)="","","")))</f>
        <v/>
      </c>
      <c r="P307" s="517" t="str">
        <f>IF(作業員の選択!$C$42="","",VLOOKUP(作業員の選択!$C$42,基本データ!$A$11:$AH$60,14,FALSE))</f>
        <v>ぎ</v>
      </c>
      <c r="Q307" s="515">
        <f>IF(作業員の選択!$C$42="","",VLOOKUP(作業員の選択!$C$42,基本データ!$A$11:$AH$60,20,FALSE))</f>
        <v>92</v>
      </c>
      <c r="R307" s="516"/>
      <c r="S307" s="516"/>
      <c r="T307" s="516"/>
      <c r="U307" s="517"/>
      <c r="V307" s="515">
        <f>IF(作業員の選択!$C$42="","",VLOOKUP(作業員の選択!$C$42,基本データ!$A$11:$AH$60,26,FALSE))</f>
        <v>242</v>
      </c>
      <c r="W307" s="517"/>
      <c r="X307" s="521" t="s">
        <v>435</v>
      </c>
      <c r="Y307" s="522"/>
    </row>
    <row r="308" spans="1:26" ht="9.9" customHeight="1">
      <c r="A308" s="562"/>
      <c r="B308" s="528"/>
      <c r="C308" s="529"/>
      <c r="D308" s="529"/>
      <c r="E308" s="530"/>
      <c r="F308" s="536"/>
      <c r="G308" s="539"/>
      <c r="H308" s="570"/>
      <c r="I308" s="573"/>
      <c r="J308" s="578"/>
      <c r="K308" s="579"/>
      <c r="L308" s="580"/>
      <c r="M308" s="532"/>
      <c r="N308" s="534"/>
      <c r="O308" s="544"/>
      <c r="P308" s="520"/>
      <c r="Q308" s="518"/>
      <c r="R308" s="519"/>
      <c r="S308" s="519"/>
      <c r="T308" s="519"/>
      <c r="U308" s="520"/>
      <c r="V308" s="518"/>
      <c r="W308" s="520"/>
      <c r="X308" s="523"/>
      <c r="Y308" s="524"/>
    </row>
    <row r="309" spans="1:26" ht="9.9" customHeight="1">
      <c r="A309" s="562"/>
      <c r="B309" s="525" t="str">
        <f>IF(作業員の選択!$C$42="","",VLOOKUP(作業員の選択!$C$42,基本データ!$A$11:$AH$60,1,FALSE))</f>
        <v>木村　次郎</v>
      </c>
      <c r="C309" s="526"/>
      <c r="D309" s="526"/>
      <c r="E309" s="527"/>
      <c r="F309" s="536"/>
      <c r="G309" s="539"/>
      <c r="H309" s="570"/>
      <c r="I309" s="573"/>
      <c r="J309" s="581"/>
      <c r="K309" s="582"/>
      <c r="L309" s="583"/>
      <c r="M309" s="531" t="str">
        <f>IF(作業員の選択!$C$42="","",VLOOKUP(作業員の選択!$C$42,基本データ!$A$11:$AR$60,37,FALSE))</f>
        <v>国民年金</v>
      </c>
      <c r="N309" s="533" t="s">
        <v>432</v>
      </c>
      <c r="O309" s="544"/>
      <c r="P309" s="520" t="str">
        <f>IF(作業員の選択!$C$42="","",VLOOKUP(作業員の選択!$C$42,基本データ!$A$11:$AH$60,15,FALSE))</f>
        <v>ぢ</v>
      </c>
      <c r="Q309" s="518">
        <f>IF(作業員の選択!$C$42="","",VLOOKUP(作業員の選択!$C$42,基本データ!$A$11:$AH$60,21,FALSE))</f>
        <v>0</v>
      </c>
      <c r="R309" s="519"/>
      <c r="S309" s="519"/>
      <c r="T309" s="519"/>
      <c r="U309" s="520"/>
      <c r="V309" s="518">
        <f>IF(作業員の選択!$C$42="","",VLOOKUP(作業員の選択!$C$42,基本データ!$A$11:$AH$60,27,FALSE))</f>
        <v>252</v>
      </c>
      <c r="W309" s="520"/>
      <c r="X309" s="523"/>
      <c r="Y309" s="524"/>
    </row>
    <row r="310" spans="1:26" ht="9.9" customHeight="1">
      <c r="A310" s="562"/>
      <c r="B310" s="528"/>
      <c r="C310" s="529"/>
      <c r="D310" s="529"/>
      <c r="E310" s="530"/>
      <c r="F310" s="536"/>
      <c r="G310" s="539"/>
      <c r="H310" s="570"/>
      <c r="I310" s="573"/>
      <c r="J310" s="535"/>
      <c r="K310" s="538">
        <f ca="1">IF(作業員の選択!$C$42="","　",VLOOKUP(作業員の選択!$C$42,基本データ!$A$11:$AR$60,42,FALSE))</f>
        <v>34</v>
      </c>
      <c r="L310" s="541" t="s">
        <v>436</v>
      </c>
      <c r="M310" s="532">
        <v>0</v>
      </c>
      <c r="N310" s="534"/>
      <c r="O310" s="544" t="str">
        <f>IF(作業員の選択!$C$42="","",IF(VLOOKUP(作業員の選択!$C$42,基本データ!$A$11:$AR$60,41,FALSE)="有","",IF(VLOOKUP(作業員の選択!$C$42,基本データ!$A$11:$AR$60,41,FALSE)="無","○","")))</f>
        <v>○</v>
      </c>
      <c r="P310" s="520"/>
      <c r="Q310" s="518"/>
      <c r="R310" s="519"/>
      <c r="S310" s="519"/>
      <c r="T310" s="519"/>
      <c r="U310" s="520"/>
      <c r="V310" s="518"/>
      <c r="W310" s="520"/>
      <c r="X310" s="546" t="s">
        <v>435</v>
      </c>
      <c r="Y310" s="547"/>
    </row>
    <row r="311" spans="1:26" ht="9.9" customHeight="1">
      <c r="A311" s="562"/>
      <c r="B311" s="550" t="str">
        <f>IF(作業員の選択!$C$42="","",VLOOKUP(作業員の選択!$C$42,基本データ!$A$11:$AR$60,44,FALSE))</f>
        <v>1200</v>
      </c>
      <c r="C311" s="551"/>
      <c r="D311" s="551"/>
      <c r="E311" s="552"/>
      <c r="F311" s="536"/>
      <c r="G311" s="539"/>
      <c r="H311" s="570"/>
      <c r="I311" s="573"/>
      <c r="J311" s="536"/>
      <c r="K311" s="539"/>
      <c r="L311" s="542"/>
      <c r="M311" s="531" t="str">
        <f>IF(作業員の選択!$C$42="","",VLOOKUP(作業員の選択!$C$42,基本データ!$A$11:$AN$50,39,FALSE))</f>
        <v>適用除外</v>
      </c>
      <c r="N311" s="533" t="str">
        <f>IF(作業員の選択!$C$42="","",IF(M311="適用除外","－",VLOOKUP(作業員の選択!$C$42,基本データ!$A$11:$AR$60,40,FALSE)))</f>
        <v>－</v>
      </c>
      <c r="O311" s="544"/>
      <c r="P311" s="520" t="str">
        <f>IF(作業員の選択!$C$42="","",VLOOKUP(作業員の選択!$C$42,基本データ!$A$11:$AH$60,16,FALSE))</f>
        <v>あお</v>
      </c>
      <c r="Q311" s="518">
        <f>IF(作業員の選択!$C$42="","",VLOOKUP(作業員の選択!$C$42,基本データ!$A$11:$AH$60,22,FALSE))</f>
        <v>0</v>
      </c>
      <c r="R311" s="519"/>
      <c r="S311" s="519"/>
      <c r="T311" s="519"/>
      <c r="U311" s="520"/>
      <c r="V311" s="518">
        <f>IF(作業員の選択!$C$42="","",VLOOKUP(作業員の選択!$C$42,基本データ!$A$11:$AH$60,28,FALSE))</f>
        <v>261</v>
      </c>
      <c r="W311" s="520"/>
      <c r="X311" s="523"/>
      <c r="Y311" s="524"/>
    </row>
    <row r="312" spans="1:26" ht="9.9" customHeight="1">
      <c r="A312" s="563"/>
      <c r="B312" s="553"/>
      <c r="C312" s="554"/>
      <c r="D312" s="554"/>
      <c r="E312" s="555"/>
      <c r="F312" s="537"/>
      <c r="G312" s="540"/>
      <c r="H312" s="571"/>
      <c r="I312" s="574"/>
      <c r="J312" s="537"/>
      <c r="K312" s="540"/>
      <c r="L312" s="543"/>
      <c r="M312" s="556">
        <f>IF(作業員の選択!$C$14="","",VLOOKUP(作業員の選択!$C$14,基本データ!$A$11:$AN$50,25,FALSE))</f>
        <v>204</v>
      </c>
      <c r="N312" s="557"/>
      <c r="O312" s="545"/>
      <c r="P312" s="558"/>
      <c r="Q312" s="559"/>
      <c r="R312" s="560"/>
      <c r="S312" s="560"/>
      <c r="T312" s="560"/>
      <c r="U312" s="558"/>
      <c r="V312" s="559"/>
      <c r="W312" s="558"/>
      <c r="X312" s="548"/>
      <c r="Y312" s="549"/>
    </row>
    <row r="313" spans="1:26" s="174" customFormat="1" ht="13.5" customHeight="1">
      <c r="A313" s="183" t="s">
        <v>437</v>
      </c>
      <c r="B313" s="183"/>
      <c r="C313" s="183"/>
      <c r="D313" s="183"/>
      <c r="H313" s="183"/>
      <c r="I313" s="183"/>
      <c r="J313" s="183"/>
      <c r="K313" s="183"/>
      <c r="L313" s="183"/>
      <c r="M313" s="188"/>
      <c r="N313" s="188"/>
      <c r="O313" s="188"/>
      <c r="P313" s="188"/>
      <c r="Q313" s="183" t="s">
        <v>438</v>
      </c>
      <c r="R313" s="189"/>
      <c r="S313" s="189"/>
      <c r="T313" s="189"/>
      <c r="U313" s="189"/>
      <c r="V313" s="189"/>
      <c r="W313" s="189"/>
      <c r="X313" s="189"/>
      <c r="Y313" s="189"/>
      <c r="Z313" s="189"/>
    </row>
    <row r="314" spans="1:26" s="174" customFormat="1" ht="13.5" customHeight="1">
      <c r="A314" s="183"/>
      <c r="B314" s="183"/>
      <c r="C314" s="183"/>
      <c r="D314" s="183"/>
      <c r="H314" s="183"/>
      <c r="I314" s="183"/>
      <c r="J314" s="183"/>
      <c r="K314" s="183"/>
      <c r="L314" s="183"/>
      <c r="M314" s="188"/>
      <c r="N314" s="188"/>
      <c r="O314" s="188"/>
      <c r="P314" s="188"/>
      <c r="Q314" s="183" t="s">
        <v>439</v>
      </c>
      <c r="R314" s="189"/>
      <c r="S314" s="189"/>
      <c r="T314" s="189"/>
      <c r="U314" s="189"/>
      <c r="V314" s="189"/>
      <c r="W314" s="189"/>
      <c r="X314" s="189"/>
      <c r="Y314" s="189"/>
      <c r="Z314" s="189"/>
    </row>
    <row r="315" spans="1:26" s="174" customFormat="1" ht="3" customHeight="1">
      <c r="A315" s="183"/>
      <c r="B315" s="183"/>
      <c r="C315" s="183"/>
      <c r="D315" s="183"/>
      <c r="H315" s="183"/>
      <c r="I315" s="183"/>
      <c r="J315" s="183"/>
      <c r="K315" s="183"/>
      <c r="L315" s="183"/>
      <c r="N315" s="183"/>
      <c r="O315" s="183"/>
      <c r="P315" s="183"/>
      <c r="Q315" s="183"/>
      <c r="R315" s="183"/>
      <c r="S315" s="183"/>
      <c r="T315" s="183"/>
      <c r="U315" s="183"/>
      <c r="V315" s="183"/>
      <c r="W315" s="183"/>
      <c r="X315" s="183"/>
      <c r="Y315" s="183"/>
    </row>
    <row r="316" spans="1:26" s="174" customFormat="1" ht="13.5" customHeight="1">
      <c r="A316" s="190"/>
      <c r="B316" s="190" t="s">
        <v>440</v>
      </c>
      <c r="C316" s="190"/>
      <c r="D316" s="190"/>
      <c r="E316" s="190" t="s">
        <v>441</v>
      </c>
      <c r="F316" s="190"/>
      <c r="G316" s="190"/>
      <c r="H316" s="190"/>
      <c r="I316" s="190"/>
      <c r="J316" s="190"/>
      <c r="K316" s="190" t="s">
        <v>442</v>
      </c>
      <c r="L316" s="190"/>
      <c r="M316" s="512" t="s">
        <v>443</v>
      </c>
      <c r="N316" s="512"/>
      <c r="O316" s="191"/>
      <c r="P316" s="183"/>
      <c r="Q316" s="511" t="s">
        <v>444</v>
      </c>
      <c r="R316" s="511"/>
      <c r="S316" s="511"/>
      <c r="T316" s="511"/>
      <c r="U316" s="511"/>
      <c r="V316" s="511"/>
      <c r="W316" s="511"/>
      <c r="X316" s="511"/>
      <c r="Y316" s="511"/>
      <c r="Z316" s="511"/>
    </row>
    <row r="317" spans="1:26" s="174" customFormat="1" ht="3" customHeight="1">
      <c r="A317" s="190"/>
      <c r="B317" s="190"/>
      <c r="C317" s="190"/>
      <c r="D317" s="190"/>
      <c r="E317" s="190"/>
      <c r="F317" s="190"/>
      <c r="G317" s="190"/>
      <c r="H317" s="190"/>
      <c r="I317" s="190"/>
      <c r="J317" s="190"/>
      <c r="K317" s="190"/>
      <c r="L317" s="190"/>
      <c r="N317" s="183"/>
      <c r="O317" s="183"/>
      <c r="P317" s="183"/>
      <c r="Q317" s="511"/>
      <c r="R317" s="511"/>
      <c r="S317" s="511"/>
      <c r="T317" s="511"/>
      <c r="U317" s="511"/>
      <c r="V317" s="511"/>
      <c r="W317" s="511"/>
      <c r="X317" s="511"/>
      <c r="Y317" s="511"/>
      <c r="Z317" s="511"/>
    </row>
    <row r="318" spans="1:26" s="174" customFormat="1" ht="11.25" customHeight="1">
      <c r="A318" s="190"/>
      <c r="B318" s="190"/>
      <c r="C318" s="190"/>
      <c r="D318" s="190"/>
      <c r="E318" s="190"/>
      <c r="F318" s="190"/>
      <c r="G318" s="190"/>
      <c r="H318" s="190"/>
      <c r="I318" s="190"/>
      <c r="J318" s="190"/>
      <c r="K318" s="190"/>
      <c r="L318" s="190"/>
      <c r="M318" s="192"/>
      <c r="N318" s="184"/>
      <c r="O318" s="184"/>
      <c r="P318" s="184"/>
      <c r="Q318" s="511"/>
      <c r="R318" s="511"/>
      <c r="S318" s="511"/>
      <c r="T318" s="511"/>
      <c r="U318" s="511"/>
      <c r="V318" s="511"/>
      <c r="W318" s="511"/>
      <c r="X318" s="511"/>
      <c r="Y318" s="511"/>
      <c r="Z318" s="511"/>
    </row>
    <row r="319" spans="1:26" s="174" customFormat="1" ht="14.25" customHeight="1">
      <c r="A319" s="190"/>
      <c r="B319" s="190" t="s">
        <v>445</v>
      </c>
      <c r="C319" s="190"/>
      <c r="D319" s="190"/>
      <c r="E319" s="190" t="s">
        <v>446</v>
      </c>
      <c r="F319" s="190"/>
      <c r="G319" s="190"/>
      <c r="H319" s="190"/>
      <c r="I319" s="190" t="s">
        <v>447</v>
      </c>
      <c r="J319" s="190"/>
      <c r="K319" s="190"/>
      <c r="L319" s="190" t="s">
        <v>448</v>
      </c>
      <c r="M319" s="192"/>
      <c r="N319" s="190" t="s">
        <v>449</v>
      </c>
      <c r="O319" s="190"/>
      <c r="P319" s="184"/>
      <c r="Q319" s="511"/>
      <c r="R319" s="511"/>
      <c r="S319" s="511"/>
      <c r="T319" s="511"/>
      <c r="U319" s="511"/>
      <c r="V319" s="511"/>
      <c r="W319" s="511"/>
      <c r="X319" s="511"/>
      <c r="Y319" s="511"/>
      <c r="Z319" s="511"/>
    </row>
    <row r="320" spans="1:26" s="174" customFormat="1" ht="13.5" customHeight="1">
      <c r="A320" s="190"/>
      <c r="B320" s="190"/>
      <c r="C320" s="190"/>
      <c r="D320" s="190"/>
      <c r="E320" s="190"/>
      <c r="F320" s="190"/>
      <c r="G320" s="190"/>
      <c r="H320" s="190"/>
      <c r="I320" s="190"/>
      <c r="J320" s="190"/>
      <c r="K320" s="190"/>
      <c r="L320" s="190"/>
      <c r="M320" s="190"/>
      <c r="N320" s="190"/>
      <c r="O320" s="190"/>
      <c r="P320" s="183"/>
      <c r="Q320" s="511"/>
      <c r="R320" s="511"/>
      <c r="S320" s="511"/>
      <c r="T320" s="511"/>
      <c r="U320" s="511"/>
      <c r="V320" s="511"/>
      <c r="W320" s="511"/>
      <c r="X320" s="511"/>
      <c r="Y320" s="511"/>
      <c r="Z320" s="511"/>
    </row>
    <row r="321" spans="1:28" s="174" customFormat="1" ht="13.5" customHeight="1">
      <c r="B321" s="513" t="s">
        <v>450</v>
      </c>
      <c r="C321" s="513"/>
      <c r="D321" s="513"/>
      <c r="F321" s="513" t="s">
        <v>451</v>
      </c>
      <c r="G321" s="513"/>
      <c r="H321" s="513"/>
      <c r="I321" s="513"/>
      <c r="J321" s="513"/>
      <c r="K321" s="183"/>
      <c r="L321" s="514" t="s">
        <v>452</v>
      </c>
      <c r="M321" s="514"/>
      <c r="N321" s="183"/>
      <c r="O321" s="183"/>
      <c r="P321" s="183"/>
      <c r="Q321" s="511" t="s">
        <v>453</v>
      </c>
      <c r="R321" s="511"/>
      <c r="S321" s="511"/>
      <c r="T321" s="511"/>
      <c r="U321" s="511"/>
      <c r="V321" s="511"/>
      <c r="W321" s="511"/>
      <c r="X321" s="511"/>
      <c r="Y321" s="511"/>
      <c r="Z321" s="511"/>
    </row>
    <row r="322" spans="1:28" s="174" customFormat="1" ht="13.5" customHeight="1">
      <c r="A322" s="193"/>
      <c r="B322" s="513"/>
      <c r="C322" s="513"/>
      <c r="D322" s="513"/>
      <c r="E322" s="194"/>
      <c r="F322" s="513"/>
      <c r="G322" s="513"/>
      <c r="H322" s="513"/>
      <c r="I322" s="513"/>
      <c r="J322" s="513"/>
      <c r="K322" s="195"/>
      <c r="L322" s="514"/>
      <c r="M322" s="514"/>
      <c r="N322" s="195"/>
      <c r="O322" s="195"/>
      <c r="P322" s="183"/>
      <c r="Q322" s="511"/>
      <c r="R322" s="511"/>
      <c r="S322" s="511"/>
      <c r="T322" s="511"/>
      <c r="U322" s="511"/>
      <c r="V322" s="511"/>
      <c r="W322" s="511"/>
      <c r="X322" s="511"/>
      <c r="Y322" s="511"/>
      <c r="Z322" s="511"/>
    </row>
    <row r="323" spans="1:28" s="174" customFormat="1" ht="13.5" customHeight="1">
      <c r="A323" s="511" t="s">
        <v>454</v>
      </c>
      <c r="B323" s="511"/>
      <c r="C323" s="511"/>
      <c r="D323" s="511"/>
      <c r="E323" s="511"/>
      <c r="F323" s="511"/>
      <c r="G323" s="511"/>
      <c r="H323" s="511"/>
      <c r="I323" s="511"/>
      <c r="J323" s="511"/>
      <c r="K323" s="511"/>
      <c r="L323" s="511"/>
      <c r="M323" s="511"/>
      <c r="N323" s="511"/>
      <c r="O323" s="511"/>
      <c r="P323" s="511"/>
      <c r="Q323" s="511" t="s">
        <v>455</v>
      </c>
      <c r="R323" s="511"/>
      <c r="S323" s="511"/>
      <c r="T323" s="511"/>
      <c r="U323" s="511"/>
      <c r="V323" s="511"/>
      <c r="W323" s="511"/>
      <c r="X323" s="511"/>
      <c r="Y323" s="511"/>
      <c r="Z323" s="511"/>
    </row>
    <row r="324" spans="1:28" s="174" customFormat="1" ht="13.5" customHeight="1">
      <c r="A324" s="511"/>
      <c r="B324" s="511"/>
      <c r="C324" s="511"/>
      <c r="D324" s="511"/>
      <c r="E324" s="511"/>
      <c r="F324" s="511"/>
      <c r="G324" s="511"/>
      <c r="H324" s="511"/>
      <c r="I324" s="511"/>
      <c r="J324" s="511"/>
      <c r="K324" s="511"/>
      <c r="L324" s="511"/>
      <c r="M324" s="511"/>
      <c r="N324" s="511"/>
      <c r="O324" s="511"/>
      <c r="P324" s="511"/>
      <c r="Q324" s="511"/>
      <c r="R324" s="511"/>
      <c r="S324" s="511"/>
      <c r="T324" s="511"/>
      <c r="U324" s="511"/>
      <c r="V324" s="511"/>
      <c r="W324" s="511"/>
      <c r="X324" s="511"/>
      <c r="Y324" s="511"/>
      <c r="Z324" s="511"/>
    </row>
    <row r="325" spans="1:28" ht="13.5" customHeight="1">
      <c r="A325" s="189"/>
      <c r="B325" s="189"/>
      <c r="C325" s="189"/>
      <c r="D325" s="189"/>
      <c r="E325" s="189"/>
      <c r="F325" s="189"/>
      <c r="G325" s="189"/>
      <c r="H325" s="189"/>
      <c r="I325" s="189"/>
      <c r="J325" s="189"/>
      <c r="K325" s="189"/>
      <c r="L325" s="189"/>
      <c r="M325" s="189"/>
      <c r="N325" s="189"/>
      <c r="O325" s="189"/>
      <c r="P325" s="189"/>
      <c r="Q325" s="511"/>
      <c r="R325" s="511"/>
      <c r="S325" s="511"/>
      <c r="T325" s="511"/>
      <c r="U325" s="511"/>
      <c r="V325" s="511"/>
      <c r="W325" s="511"/>
      <c r="X325" s="511"/>
      <c r="Y325" s="511"/>
      <c r="Z325" s="511"/>
    </row>
    <row r="326" spans="1:28" ht="13.5" customHeight="1">
      <c r="M326" s="188"/>
      <c r="N326" s="188"/>
      <c r="O326" s="188"/>
      <c r="P326" s="188"/>
      <c r="Q326" s="511" t="s">
        <v>456</v>
      </c>
      <c r="R326" s="511"/>
      <c r="S326" s="511"/>
      <c r="T326" s="511"/>
      <c r="U326" s="511"/>
      <c r="V326" s="511"/>
      <c r="W326" s="511"/>
      <c r="X326" s="511"/>
      <c r="Y326" s="511"/>
      <c r="Z326" s="511"/>
    </row>
    <row r="327" spans="1:28" ht="13.5" customHeight="1">
      <c r="M327" s="188"/>
      <c r="N327" s="188"/>
      <c r="O327" s="188"/>
      <c r="P327" s="188"/>
      <c r="Q327" s="511"/>
      <c r="R327" s="511"/>
      <c r="S327" s="511"/>
      <c r="T327" s="511"/>
      <c r="U327" s="511"/>
      <c r="V327" s="511"/>
      <c r="W327" s="511"/>
      <c r="X327" s="511"/>
      <c r="Y327" s="511"/>
      <c r="Z327" s="511"/>
    </row>
    <row r="328" spans="1:28" ht="13.5" customHeight="1">
      <c r="A328" s="189"/>
      <c r="B328" s="189"/>
      <c r="C328" s="189"/>
      <c r="D328" s="189"/>
      <c r="E328" s="189"/>
      <c r="F328" s="189"/>
      <c r="G328" s="189"/>
      <c r="H328" s="189"/>
      <c r="I328" s="189"/>
      <c r="J328" s="189"/>
      <c r="K328" s="189"/>
      <c r="L328" s="189"/>
      <c r="M328" s="189"/>
      <c r="N328" s="189"/>
      <c r="P328" s="189"/>
      <c r="Q328" s="511" t="s">
        <v>457</v>
      </c>
      <c r="R328" s="511"/>
      <c r="S328" s="511"/>
      <c r="T328" s="511"/>
      <c r="U328" s="511"/>
      <c r="V328" s="511"/>
      <c r="W328" s="511"/>
      <c r="X328" s="511"/>
      <c r="Y328" s="511"/>
      <c r="Z328" s="511"/>
    </row>
    <row r="329" spans="1:28" ht="13.5" customHeight="1">
      <c r="M329" s="188"/>
      <c r="N329" s="188"/>
      <c r="P329" s="188"/>
      <c r="Q329" s="511"/>
      <c r="R329" s="511"/>
      <c r="S329" s="511"/>
      <c r="T329" s="511"/>
      <c r="U329" s="511"/>
      <c r="V329" s="511"/>
      <c r="W329" s="511"/>
      <c r="X329" s="511"/>
      <c r="Y329" s="511"/>
      <c r="Z329" s="511"/>
    </row>
    <row r="330" spans="1:28" ht="13.5" customHeight="1">
      <c r="M330" s="188"/>
      <c r="N330" s="188"/>
      <c r="P330" s="188"/>
      <c r="Q330" s="511" t="s">
        <v>458</v>
      </c>
      <c r="R330" s="511"/>
      <c r="S330" s="511"/>
      <c r="T330" s="511"/>
      <c r="U330" s="511"/>
      <c r="V330" s="511"/>
      <c r="W330" s="511"/>
      <c r="X330" s="511"/>
      <c r="Y330" s="511"/>
      <c r="Z330" s="511"/>
    </row>
    <row r="331" spans="1:28">
      <c r="M331" s="192"/>
      <c r="N331" s="184"/>
      <c r="P331" s="184"/>
      <c r="Q331" s="511"/>
      <c r="R331" s="511"/>
      <c r="S331" s="511"/>
      <c r="T331" s="511"/>
      <c r="U331" s="511"/>
      <c r="V331" s="511"/>
      <c r="W331" s="511"/>
      <c r="X331" s="511"/>
      <c r="Y331" s="511"/>
      <c r="Z331" s="511"/>
    </row>
    <row r="332" spans="1:28">
      <c r="Q332" s="183" t="s">
        <v>459</v>
      </c>
    </row>
    <row r="333" spans="1:28" ht="24" customHeight="1" thickBot="1">
      <c r="A333" s="165" t="s">
        <v>403</v>
      </c>
      <c r="B333" s="166"/>
      <c r="C333" s="166"/>
      <c r="D333" s="166"/>
      <c r="E333" s="166"/>
      <c r="F333" s="166"/>
      <c r="G333" s="166"/>
      <c r="H333" s="166"/>
      <c r="I333" s="166"/>
      <c r="J333" s="166"/>
      <c r="K333" s="166"/>
      <c r="L333" s="166"/>
      <c r="M333" s="668" t="s">
        <v>404</v>
      </c>
      <c r="N333" s="668"/>
      <c r="O333" s="668"/>
      <c r="P333" s="668"/>
      <c r="Q333" s="668"/>
      <c r="R333" s="668"/>
      <c r="S333" s="668"/>
      <c r="T333" s="166"/>
      <c r="U333" s="166"/>
      <c r="V333" s="166"/>
    </row>
    <row r="334" spans="1:28" ht="15" customHeight="1" thickBot="1">
      <c r="M334" s="168" t="s">
        <v>389</v>
      </c>
      <c r="N334" s="669">
        <f>IF(作業員の選択!$G$17="","　　　年　　月　　日",作業員の選択!$G$17)</f>
        <v>45056</v>
      </c>
      <c r="O334" s="669"/>
      <c r="P334" s="169" t="s">
        <v>390</v>
      </c>
      <c r="Q334" s="169"/>
      <c r="R334" s="169"/>
      <c r="S334" s="169"/>
      <c r="T334" s="167"/>
      <c r="U334" s="167"/>
      <c r="V334" s="170"/>
      <c r="W334" s="670" t="s">
        <v>405</v>
      </c>
      <c r="X334" s="672"/>
      <c r="Y334" s="673"/>
      <c r="AB334" s="171" t="s">
        <v>406</v>
      </c>
    </row>
    <row r="335" spans="1:28" ht="31.5" customHeight="1" thickBot="1">
      <c r="A335" s="676" t="s">
        <v>407</v>
      </c>
      <c r="B335" s="676"/>
      <c r="C335" s="676"/>
      <c r="D335" s="677" t="str">
        <f>作業員の選択!$G$12</f>
        <v>越路中学校電気設備工事</v>
      </c>
      <c r="E335" s="677"/>
      <c r="F335" s="677"/>
      <c r="G335" s="677"/>
      <c r="H335" s="677"/>
      <c r="I335" s="677"/>
      <c r="J335" s="172"/>
      <c r="K335" s="678" t="s">
        <v>408</v>
      </c>
      <c r="L335" s="678"/>
      <c r="M335" s="678"/>
      <c r="S335" s="167"/>
      <c r="T335" s="167"/>
      <c r="U335" s="167"/>
      <c r="V335" s="170"/>
      <c r="W335" s="671"/>
      <c r="X335" s="674"/>
      <c r="Y335" s="675"/>
      <c r="AB335" s="173"/>
    </row>
    <row r="336" spans="1:28" ht="24" customHeight="1">
      <c r="A336" s="679" t="s">
        <v>409</v>
      </c>
      <c r="B336" s="679"/>
      <c r="C336" s="679"/>
      <c r="D336" s="680" t="str">
        <f>作業員の選択!$G$15</f>
        <v>白井　太郎</v>
      </c>
      <c r="E336" s="680"/>
      <c r="F336" s="680"/>
      <c r="G336" s="680"/>
      <c r="H336" s="680"/>
      <c r="I336" s="680"/>
      <c r="J336" s="174"/>
      <c r="K336" s="678"/>
      <c r="L336" s="678"/>
      <c r="M336" s="678"/>
      <c r="T336" s="175"/>
      <c r="U336" s="175"/>
      <c r="V336" s="175"/>
      <c r="W336" s="176" t="s">
        <v>21</v>
      </c>
      <c r="X336" s="681" t="str">
        <f>IF(作業員の選択!$G$20="","令和  年  月  日",作業員の選択!$G$20)</f>
        <v>令和  年  月  日</v>
      </c>
      <c r="Y336" s="681"/>
    </row>
    <row r="337" spans="1:25" ht="7.5" customHeight="1">
      <c r="A337" s="177"/>
      <c r="B337" s="177"/>
      <c r="C337" s="177"/>
      <c r="D337" s="177"/>
      <c r="E337" s="177"/>
      <c r="F337" s="177"/>
      <c r="G337" s="177"/>
      <c r="H337" s="178"/>
      <c r="I337" s="178"/>
      <c r="J337" s="168"/>
      <c r="K337" s="678"/>
      <c r="L337" s="678"/>
      <c r="M337" s="678"/>
      <c r="T337" s="175"/>
      <c r="U337" s="175"/>
      <c r="V337" s="175"/>
      <c r="W337" s="176"/>
      <c r="X337" s="174"/>
      <c r="Y337" s="174"/>
    </row>
    <row r="338" spans="1:25" ht="18" customHeight="1">
      <c r="A338" s="179"/>
      <c r="B338" s="179"/>
      <c r="C338" s="179"/>
      <c r="D338" s="179"/>
      <c r="E338" s="179"/>
      <c r="F338" s="179"/>
      <c r="G338" s="179"/>
      <c r="H338" s="179"/>
      <c r="I338" s="179"/>
      <c r="J338" s="179"/>
      <c r="K338" s="678"/>
      <c r="L338" s="678"/>
      <c r="M338" s="678"/>
      <c r="O338" s="180" t="s">
        <v>410</v>
      </c>
      <c r="P338" s="682" t="str">
        <f>作業員の選択!$G$23</f>
        <v>大手ゼネコン株式会社</v>
      </c>
      <c r="Q338" s="635"/>
      <c r="R338" s="635"/>
      <c r="S338" s="635"/>
      <c r="U338" s="168" t="s">
        <v>389</v>
      </c>
      <c r="V338" s="175" t="str">
        <f>作業員の選択!$E$26</f>
        <v>二</v>
      </c>
      <c r="W338" s="181" t="s">
        <v>411</v>
      </c>
      <c r="X338" s="635" t="str">
        <f>作業員の選択!$G$26</f>
        <v>シライ電設株式会社</v>
      </c>
      <c r="Y338" s="635"/>
    </row>
    <row r="339" spans="1:25" ht="15" customHeight="1">
      <c r="A339" s="179"/>
      <c r="B339" s="179"/>
      <c r="C339" s="179"/>
      <c r="D339" s="179"/>
      <c r="E339" s="179"/>
      <c r="F339" s="179"/>
      <c r="G339" s="179"/>
      <c r="H339" s="179"/>
      <c r="I339" s="179"/>
      <c r="J339" s="179"/>
      <c r="K339" s="182"/>
      <c r="L339" s="182"/>
      <c r="M339" s="182"/>
      <c r="O339" s="180" t="s">
        <v>412</v>
      </c>
      <c r="P339" s="611">
        <f>作業員の選択!$G$24</f>
        <v>123456789</v>
      </c>
      <c r="Q339" s="612"/>
      <c r="R339" s="612"/>
      <c r="S339" s="612"/>
      <c r="W339" s="181" t="s">
        <v>412</v>
      </c>
      <c r="X339" s="612">
        <f>作業員の選択!$G$27</f>
        <v>987654321</v>
      </c>
      <c r="Y339" s="612"/>
    </row>
    <row r="340" spans="1:25" s="174" customFormat="1" ht="18" customHeight="1">
      <c r="A340" s="183"/>
      <c r="B340" s="183"/>
      <c r="C340" s="183"/>
      <c r="D340" s="183"/>
      <c r="E340" s="183"/>
      <c r="F340" s="183"/>
      <c r="G340" s="183"/>
      <c r="H340" s="183"/>
      <c r="I340" s="183"/>
      <c r="J340" s="183"/>
      <c r="K340" s="183"/>
      <c r="L340" s="183"/>
      <c r="M340" s="184"/>
      <c r="N340" s="185"/>
      <c r="O340" s="184"/>
      <c r="P340" s="184"/>
      <c r="Q340" s="184"/>
      <c r="R340" s="184"/>
      <c r="S340" s="184"/>
      <c r="T340" s="184"/>
      <c r="U340" s="184"/>
      <c r="V340" s="184"/>
      <c r="W340" s="185"/>
      <c r="X340" s="184"/>
      <c r="Y340" s="184"/>
    </row>
    <row r="341" spans="1:25" s="174" customFormat="1" ht="9" customHeight="1">
      <c r="A341" s="183"/>
      <c r="B341" s="183"/>
      <c r="C341" s="183"/>
      <c r="D341" s="183"/>
      <c r="E341" s="183"/>
      <c r="F341" s="183"/>
      <c r="G341" s="183"/>
      <c r="H341" s="183"/>
      <c r="I341" s="183"/>
      <c r="J341" s="183"/>
      <c r="K341" s="183"/>
      <c r="L341" s="183"/>
      <c r="M341" s="186"/>
      <c r="N341" s="186"/>
      <c r="O341" s="186"/>
      <c r="P341" s="186"/>
      <c r="Q341" s="183"/>
      <c r="R341" s="183"/>
      <c r="S341" s="183"/>
      <c r="T341" s="183"/>
      <c r="U341" s="183"/>
      <c r="V341" s="183"/>
      <c r="W341" s="187"/>
      <c r="X341" s="186"/>
      <c r="Y341" s="186"/>
    </row>
    <row r="342" spans="1:25" ht="9.9" customHeight="1">
      <c r="A342" s="613" t="s">
        <v>413</v>
      </c>
      <c r="B342" s="616" t="s">
        <v>414</v>
      </c>
      <c r="C342" s="617"/>
      <c r="D342" s="617"/>
      <c r="E342" s="618"/>
      <c r="F342" s="622" t="s">
        <v>415</v>
      </c>
      <c r="G342" s="623"/>
      <c r="H342" s="624"/>
      <c r="I342" s="631" t="s">
        <v>416</v>
      </c>
      <c r="J342" s="616" t="s">
        <v>417</v>
      </c>
      <c r="K342" s="617"/>
      <c r="L342" s="618"/>
      <c r="M342" s="637" t="s">
        <v>418</v>
      </c>
      <c r="N342" s="638"/>
      <c r="O342" s="641" t="s">
        <v>419</v>
      </c>
      <c r="P342" s="643" t="s">
        <v>420</v>
      </c>
      <c r="Q342" s="617"/>
      <c r="R342" s="617"/>
      <c r="S342" s="617"/>
      <c r="T342" s="617"/>
      <c r="U342" s="617"/>
      <c r="V342" s="617"/>
      <c r="W342" s="618"/>
      <c r="X342" s="645" t="s">
        <v>421</v>
      </c>
      <c r="Y342" s="646"/>
    </row>
    <row r="343" spans="1:25" ht="9.9" customHeight="1">
      <c r="A343" s="614"/>
      <c r="B343" s="619"/>
      <c r="C343" s="620"/>
      <c r="D343" s="620"/>
      <c r="E343" s="621"/>
      <c r="F343" s="625"/>
      <c r="G343" s="626"/>
      <c r="H343" s="627"/>
      <c r="I343" s="632"/>
      <c r="J343" s="619"/>
      <c r="K343" s="620"/>
      <c r="L343" s="621"/>
      <c r="M343" s="639"/>
      <c r="N343" s="640"/>
      <c r="O343" s="642"/>
      <c r="P343" s="644"/>
      <c r="Q343" s="620"/>
      <c r="R343" s="620"/>
      <c r="S343" s="620"/>
      <c r="T343" s="620"/>
      <c r="U343" s="620"/>
      <c r="V343" s="620"/>
      <c r="W343" s="621"/>
      <c r="X343" s="647"/>
      <c r="Y343" s="648"/>
    </row>
    <row r="344" spans="1:25" ht="9.9" customHeight="1">
      <c r="A344" s="614"/>
      <c r="B344" s="649" t="s">
        <v>422</v>
      </c>
      <c r="C344" s="650"/>
      <c r="D344" s="650"/>
      <c r="E344" s="651"/>
      <c r="F344" s="625"/>
      <c r="G344" s="626"/>
      <c r="H344" s="627"/>
      <c r="I344" s="632"/>
      <c r="J344" s="634"/>
      <c r="K344" s="635"/>
      <c r="L344" s="636"/>
      <c r="M344" s="652" t="s">
        <v>423</v>
      </c>
      <c r="N344" s="653"/>
      <c r="O344" s="642"/>
      <c r="P344" s="639"/>
      <c r="Q344" s="635"/>
      <c r="R344" s="635"/>
      <c r="S344" s="635"/>
      <c r="T344" s="635"/>
      <c r="U344" s="635"/>
      <c r="V344" s="635"/>
      <c r="W344" s="636"/>
      <c r="X344" s="647"/>
      <c r="Y344" s="648"/>
    </row>
    <row r="345" spans="1:25" ht="9.9" customHeight="1">
      <c r="A345" s="614"/>
      <c r="B345" s="634"/>
      <c r="C345" s="635"/>
      <c r="D345" s="635"/>
      <c r="E345" s="636"/>
      <c r="F345" s="625"/>
      <c r="G345" s="626"/>
      <c r="H345" s="627"/>
      <c r="I345" s="632"/>
      <c r="J345" s="649" t="s">
        <v>424</v>
      </c>
      <c r="K345" s="650"/>
      <c r="L345" s="651"/>
      <c r="M345" s="639"/>
      <c r="N345" s="640"/>
      <c r="O345" s="657" t="s">
        <v>463</v>
      </c>
      <c r="P345" s="657" t="s">
        <v>425</v>
      </c>
      <c r="Q345" s="649" t="s">
        <v>426</v>
      </c>
      <c r="R345" s="650"/>
      <c r="S345" s="650"/>
      <c r="T345" s="650"/>
      <c r="U345" s="651"/>
      <c r="V345" s="649" t="s">
        <v>427</v>
      </c>
      <c r="W345" s="651"/>
      <c r="X345" s="660" t="s">
        <v>428</v>
      </c>
      <c r="Y345" s="661"/>
    </row>
    <row r="346" spans="1:25" ht="9.9" customHeight="1">
      <c r="A346" s="614"/>
      <c r="B346" s="619" t="s">
        <v>429</v>
      </c>
      <c r="C346" s="620"/>
      <c r="D346" s="620"/>
      <c r="E346" s="621"/>
      <c r="F346" s="625"/>
      <c r="G346" s="626"/>
      <c r="H346" s="627"/>
      <c r="I346" s="632"/>
      <c r="J346" s="619"/>
      <c r="K346" s="620"/>
      <c r="L346" s="621"/>
      <c r="M346" s="666" t="s">
        <v>430</v>
      </c>
      <c r="N346" s="657"/>
      <c r="O346" s="621"/>
      <c r="P346" s="658"/>
      <c r="Q346" s="619"/>
      <c r="R346" s="620"/>
      <c r="S346" s="620"/>
      <c r="T346" s="620"/>
      <c r="U346" s="621"/>
      <c r="V346" s="619"/>
      <c r="W346" s="621"/>
      <c r="X346" s="662"/>
      <c r="Y346" s="663"/>
    </row>
    <row r="347" spans="1:25" ht="15.75" customHeight="1">
      <c r="A347" s="615"/>
      <c r="B347" s="654"/>
      <c r="C347" s="655"/>
      <c r="D347" s="655"/>
      <c r="E347" s="656"/>
      <c r="F347" s="628"/>
      <c r="G347" s="629"/>
      <c r="H347" s="630"/>
      <c r="I347" s="633"/>
      <c r="J347" s="654"/>
      <c r="K347" s="655"/>
      <c r="L347" s="656"/>
      <c r="M347" s="667"/>
      <c r="N347" s="659"/>
      <c r="O347" s="656"/>
      <c r="P347" s="659"/>
      <c r="Q347" s="654"/>
      <c r="R347" s="655"/>
      <c r="S347" s="655"/>
      <c r="T347" s="655"/>
      <c r="U347" s="656"/>
      <c r="V347" s="654"/>
      <c r="W347" s="656"/>
      <c r="X347" s="664"/>
      <c r="Y347" s="665"/>
    </row>
    <row r="348" spans="1:25" ht="9.9" customHeight="1">
      <c r="A348" s="561">
        <v>33</v>
      </c>
      <c r="B348" s="564" t="str">
        <f>IF(作業員の選択!$C$43="","",VLOOKUP(作業員の選択!$C$43,基本データ!$A$11:$AH$60,2,FALSE))</f>
        <v>きむら　さぶろう</v>
      </c>
      <c r="C348" s="565"/>
      <c r="D348" s="565"/>
      <c r="E348" s="566"/>
      <c r="F348" s="567" t="str">
        <f>IF(作業員の選択!$C$43="","",VLOOKUP(作業員の選択!$C$43,基本データ!$A$11:$AH$60,3,FALSE))</f>
        <v>運転手</v>
      </c>
      <c r="G348" s="568"/>
      <c r="H348" s="569"/>
      <c r="I348" s="601" t="s">
        <v>577</v>
      </c>
      <c r="J348" s="602">
        <f>IF(作業員の選択!$C$43="","　　年　月　日",VLOOKUP(作業員の選択!$C$43,基本データ!$A$11:$AH$60,4,FALSE))</f>
        <v>32933</v>
      </c>
      <c r="K348" s="603"/>
      <c r="L348" s="604"/>
      <c r="M348" s="584" t="str">
        <f>IF(作業員の選択!$C$43="","",VLOOKUP(作業員の選択!$C$43,基本データ!$A$11:$AR$60,35,FALSE))</f>
        <v>建設国保</v>
      </c>
      <c r="N348" s="585" t="s">
        <v>432</v>
      </c>
      <c r="O348" s="586" t="str">
        <f>IF(作業員の選択!$C$43="","",IF(VLOOKUP(作業員の選択!$C$43,基本データ!$A$11:$AR$60,41,FALSE)="有","○",IF(VLOOKUP(作業員の選択!$C$43,基本データ!$A$11:$AR$60,41,FALSE)="","","")))</f>
        <v>○</v>
      </c>
      <c r="P348" s="517" t="str">
        <f>IF(作業員の選択!$C$43="","",VLOOKUP(作業員の選択!$C$43,基本データ!$A$11:$AH$60,14,FALSE))</f>
        <v>ぐ</v>
      </c>
      <c r="Q348" s="515">
        <f>IF(作業員の選択!$C$43="","",VLOOKUP(作業員の選択!$C$43,基本データ!$A$11:$AH$60,20,FALSE))</f>
        <v>93</v>
      </c>
      <c r="R348" s="516"/>
      <c r="S348" s="516"/>
      <c r="T348" s="516"/>
      <c r="U348" s="517"/>
      <c r="V348" s="515">
        <f>IF(作業員の選択!$C$43="","",VLOOKUP(作業員の選択!$C$43,基本データ!$A$11:$AH$60,26,FALSE))</f>
        <v>243</v>
      </c>
      <c r="W348" s="517"/>
      <c r="X348" s="521" t="s">
        <v>433</v>
      </c>
      <c r="Y348" s="522"/>
    </row>
    <row r="349" spans="1:25" ht="9.9" customHeight="1">
      <c r="A349" s="562"/>
      <c r="B349" s="528"/>
      <c r="C349" s="529"/>
      <c r="D349" s="529"/>
      <c r="E349" s="530"/>
      <c r="F349" s="536"/>
      <c r="G349" s="539"/>
      <c r="H349" s="570"/>
      <c r="I349" s="573"/>
      <c r="J349" s="605"/>
      <c r="K349" s="606"/>
      <c r="L349" s="607"/>
      <c r="M349" s="532"/>
      <c r="N349" s="534"/>
      <c r="O349" s="544"/>
      <c r="P349" s="520"/>
      <c r="Q349" s="518"/>
      <c r="R349" s="519"/>
      <c r="S349" s="519"/>
      <c r="T349" s="519"/>
      <c r="U349" s="520"/>
      <c r="V349" s="518"/>
      <c r="W349" s="520"/>
      <c r="X349" s="523"/>
      <c r="Y349" s="524"/>
    </row>
    <row r="350" spans="1:25" ht="9.9" customHeight="1">
      <c r="A350" s="562"/>
      <c r="B350" s="525" t="str">
        <f>IF(作業員の選択!$C$43="","",VLOOKUP(作業員の選択!$C$43,基本データ!$A$11:$AH$60,1,FALSE))</f>
        <v>木村　三郎</v>
      </c>
      <c r="C350" s="526"/>
      <c r="D350" s="526"/>
      <c r="E350" s="527"/>
      <c r="F350" s="536"/>
      <c r="G350" s="539"/>
      <c r="H350" s="570"/>
      <c r="I350" s="573"/>
      <c r="J350" s="608"/>
      <c r="K350" s="609"/>
      <c r="L350" s="610"/>
      <c r="M350" s="531" t="str">
        <f>IF(作業員の選択!$C$43="","",VLOOKUP(作業員の選択!$C$43,基本データ!$A$11:$AR$60,37,FALSE))</f>
        <v>受給者</v>
      </c>
      <c r="N350" s="533" t="s">
        <v>432</v>
      </c>
      <c r="O350" s="544"/>
      <c r="P350" s="520" t="str">
        <f>IF(作業員の選択!$C$43="","",VLOOKUP(作業員の選択!$C$43,基本データ!$A$11:$AH$60,15,FALSE))</f>
        <v>づ</v>
      </c>
      <c r="Q350" s="518">
        <f>IF(作業員の選択!$C$43="","",VLOOKUP(作業員の選択!$C$43,基本データ!$A$11:$AH$60,21,FALSE))</f>
        <v>0</v>
      </c>
      <c r="R350" s="519"/>
      <c r="S350" s="519"/>
      <c r="T350" s="519"/>
      <c r="U350" s="520"/>
      <c r="V350" s="518">
        <f>IF(作業員の選択!$C$43="","",VLOOKUP(作業員の選択!$C$43,基本データ!$A$11:$AH$60,27,FALSE))</f>
        <v>253</v>
      </c>
      <c r="W350" s="520"/>
      <c r="X350" s="523"/>
      <c r="Y350" s="524"/>
    </row>
    <row r="351" spans="1:25" ht="9.9" customHeight="1">
      <c r="A351" s="562"/>
      <c r="B351" s="528"/>
      <c r="C351" s="529"/>
      <c r="D351" s="529"/>
      <c r="E351" s="530"/>
      <c r="F351" s="536"/>
      <c r="G351" s="539"/>
      <c r="H351" s="570"/>
      <c r="I351" s="573"/>
      <c r="J351" s="535"/>
      <c r="K351" s="538">
        <f ca="1">IF(作業員の選択!$C$43="","　",VLOOKUP(作業員の選択!$C$43,基本データ!$A$11:$AR$60,42,FALSE))</f>
        <v>33</v>
      </c>
      <c r="L351" s="541" t="s">
        <v>434</v>
      </c>
      <c r="M351" s="532">
        <v>0</v>
      </c>
      <c r="N351" s="534"/>
      <c r="O351" s="544" t="str">
        <f>IF(作業員の選択!$C$43="","",IF(VLOOKUP(作業員の選択!$C$43,基本データ!$A$11:$AR$60,41,FALSE)="有","",IF(VLOOKUP(作業員の選択!$C$43,基本データ!$A$11:$AR$60,41,FALSE)="無","○","")))</f>
        <v/>
      </c>
      <c r="P351" s="520"/>
      <c r="Q351" s="518"/>
      <c r="R351" s="519"/>
      <c r="S351" s="519"/>
      <c r="T351" s="519"/>
      <c r="U351" s="520"/>
      <c r="V351" s="518"/>
      <c r="W351" s="520"/>
      <c r="X351" s="546" t="s">
        <v>433</v>
      </c>
      <c r="Y351" s="547"/>
    </row>
    <row r="352" spans="1:25" ht="9.9" customHeight="1">
      <c r="A352" s="562"/>
      <c r="B352" s="550" t="str">
        <f>IF(作業員の選択!$C$43="","",VLOOKUP(作業員の選択!$C$43,基本データ!$A$11:$AR$60,44,FALSE))</f>
        <v>1300</v>
      </c>
      <c r="C352" s="551"/>
      <c r="D352" s="551"/>
      <c r="E352" s="552"/>
      <c r="F352" s="536"/>
      <c r="G352" s="539"/>
      <c r="H352" s="570"/>
      <c r="I352" s="573"/>
      <c r="J352" s="536"/>
      <c r="K352" s="539"/>
      <c r="L352" s="542"/>
      <c r="M352" s="531" t="str">
        <f>IF(作業員の選択!$C$43="","",VLOOKUP(作業員の選択!$C$43,基本データ!$A$11:$AN$50,39,FALSE))</f>
        <v>　　</v>
      </c>
      <c r="N352" s="533">
        <f>IF(作業員の選択!$C$43="","",IF(M352="適用除外","－",VLOOKUP(作業員の選択!$C$43,基本データ!$A$11:$AR$60,40,FALSE)))</f>
        <v>1033</v>
      </c>
      <c r="O352" s="544"/>
      <c r="P352" s="520" t="str">
        <f>IF(作業員の選択!$C$43="","",VLOOKUP(作業員の選択!$C$43,基本データ!$A$11:$AH$60,16,FALSE))</f>
        <v>あか</v>
      </c>
      <c r="Q352" s="518">
        <f>IF(作業員の選択!$C$43="","",VLOOKUP(作業員の選択!$C$43,基本データ!$A$11:$AH$60,22,FALSE))</f>
        <v>0</v>
      </c>
      <c r="R352" s="519"/>
      <c r="S352" s="519"/>
      <c r="T352" s="519"/>
      <c r="U352" s="520"/>
      <c r="V352" s="518">
        <f>IF(作業員の選択!$C$43="","",VLOOKUP(作業員の選択!$C$43,基本データ!$A$11:$AH$60,28,FALSE))</f>
        <v>261</v>
      </c>
      <c r="W352" s="520"/>
      <c r="X352" s="523"/>
      <c r="Y352" s="524"/>
    </row>
    <row r="353" spans="1:25" ht="9.9" customHeight="1">
      <c r="A353" s="563"/>
      <c r="B353" s="553"/>
      <c r="C353" s="554"/>
      <c r="D353" s="554"/>
      <c r="E353" s="555"/>
      <c r="F353" s="537"/>
      <c r="G353" s="540"/>
      <c r="H353" s="571"/>
      <c r="I353" s="574"/>
      <c r="J353" s="537"/>
      <c r="K353" s="540"/>
      <c r="L353" s="543"/>
      <c r="M353" s="556">
        <f>IF(作業員の選択!$C$17="","",VLOOKUP(作業員の選択!$C$17,基本データ!$A$11:$AN$50,25,FALSE))</f>
        <v>207</v>
      </c>
      <c r="N353" s="557"/>
      <c r="O353" s="545"/>
      <c r="P353" s="558"/>
      <c r="Q353" s="559"/>
      <c r="R353" s="560"/>
      <c r="S353" s="560"/>
      <c r="T353" s="560"/>
      <c r="U353" s="558"/>
      <c r="V353" s="559"/>
      <c r="W353" s="558"/>
      <c r="X353" s="548"/>
      <c r="Y353" s="549"/>
    </row>
    <row r="354" spans="1:25" ht="9.9" customHeight="1">
      <c r="A354" s="561">
        <v>34</v>
      </c>
      <c r="B354" s="564" t="str">
        <f>IF(作業員の選択!$C$44="","",VLOOKUP(作業員の選択!$C$44,基本データ!$A$11:$AH$60,2,FALSE))</f>
        <v>きむら　しろう</v>
      </c>
      <c r="C354" s="565"/>
      <c r="D354" s="565"/>
      <c r="E354" s="566"/>
      <c r="F354" s="567" t="str">
        <f>IF(作業員の選択!$C$44="","",VLOOKUP(作業員の選択!$C$44,基本データ!$A$11:$AH$60,3,FALSE))</f>
        <v>塗装工</v>
      </c>
      <c r="G354" s="568"/>
      <c r="H354" s="569"/>
      <c r="I354" s="572"/>
      <c r="J354" s="575">
        <f>IF(作業員の選択!$C$44="","　　年　月　日",VLOOKUP(作業員の選択!$C$44,基本データ!$A$11:$AH$60,4,FALSE))</f>
        <v>33329</v>
      </c>
      <c r="K354" s="576"/>
      <c r="L354" s="577"/>
      <c r="M354" s="584" t="str">
        <f>IF(作業員の選択!$C$44="","",VLOOKUP(作業員の選択!$C$44,基本データ!$A$11:$AR$60,35,FALSE))</f>
        <v>建設国保</v>
      </c>
      <c r="N354" s="585" t="s">
        <v>432</v>
      </c>
      <c r="O354" s="586" t="str">
        <f>IF(作業員の選択!$C$44="","",IF(VLOOKUP(作業員の選択!$C$44,基本データ!$A$11:$AR$60,41,FALSE)="有","○",IF(VLOOKUP(作業員の選択!$C$44,基本データ!$A$11:$AR$60,41,FALSE)="","","")))</f>
        <v/>
      </c>
      <c r="P354" s="517" t="str">
        <f>IF(作業員の選択!$C$44="","",VLOOKUP(作業員の選択!$C$44,基本データ!$A$11:$AH$60,14,FALSE))</f>
        <v>げ</v>
      </c>
      <c r="Q354" s="515">
        <f>IF(作業員の選択!$C$44="","",VLOOKUP(作業員の選択!$C$44,基本データ!$A$11:$AH$60,20,FALSE))</f>
        <v>94</v>
      </c>
      <c r="R354" s="516"/>
      <c r="S354" s="516"/>
      <c r="T354" s="516"/>
      <c r="U354" s="517"/>
      <c r="V354" s="515">
        <f>IF(作業員の選択!$C$44="","",VLOOKUP(作業員の選択!$C$44,基本データ!$A$11:$AH$60,26,FALSE))</f>
        <v>244</v>
      </c>
      <c r="W354" s="517"/>
      <c r="X354" s="521" t="s">
        <v>435</v>
      </c>
      <c r="Y354" s="522"/>
    </row>
    <row r="355" spans="1:25" ht="9.9" customHeight="1">
      <c r="A355" s="562"/>
      <c r="B355" s="528"/>
      <c r="C355" s="529"/>
      <c r="D355" s="529"/>
      <c r="E355" s="530"/>
      <c r="F355" s="536"/>
      <c r="G355" s="539"/>
      <c r="H355" s="570"/>
      <c r="I355" s="573"/>
      <c r="J355" s="578"/>
      <c r="K355" s="579"/>
      <c r="L355" s="580"/>
      <c r="M355" s="532"/>
      <c r="N355" s="534"/>
      <c r="O355" s="544"/>
      <c r="P355" s="520"/>
      <c r="Q355" s="518"/>
      <c r="R355" s="519"/>
      <c r="S355" s="519"/>
      <c r="T355" s="519"/>
      <c r="U355" s="520"/>
      <c r="V355" s="518"/>
      <c r="W355" s="520"/>
      <c r="X355" s="523"/>
      <c r="Y355" s="524"/>
    </row>
    <row r="356" spans="1:25" ht="9.9" customHeight="1">
      <c r="A356" s="562"/>
      <c r="B356" s="525" t="str">
        <f>IF(作業員の選択!$C$44="","",VLOOKUP(作業員の選択!$C$44,基本データ!$A$11:$AH$60,1,FALSE))</f>
        <v>木村　四郎</v>
      </c>
      <c r="C356" s="526"/>
      <c r="D356" s="526"/>
      <c r="E356" s="527"/>
      <c r="F356" s="536"/>
      <c r="G356" s="539"/>
      <c r="H356" s="570"/>
      <c r="I356" s="573"/>
      <c r="J356" s="581"/>
      <c r="K356" s="582"/>
      <c r="L356" s="583"/>
      <c r="M356" s="531" t="str">
        <f>IF(作業員の選択!$C$44="","",VLOOKUP(作業員の選択!$C$44,基本データ!$A$11:$AR$60,37,FALSE))</f>
        <v>厚生年金</v>
      </c>
      <c r="N356" s="533" t="s">
        <v>432</v>
      </c>
      <c r="O356" s="544"/>
      <c r="P356" s="520" t="str">
        <f>IF(作業員の選択!$C$44="","",VLOOKUP(作業員の選択!$C$44,基本データ!$A$11:$AH$60,15,FALSE))</f>
        <v>で</v>
      </c>
      <c r="Q356" s="518">
        <f>IF(作業員の選択!$C$44="","",VLOOKUP(作業員の選択!$C$44,基本データ!$A$11:$AH$60,21,FALSE))</f>
        <v>0</v>
      </c>
      <c r="R356" s="519"/>
      <c r="S356" s="519"/>
      <c r="T356" s="519"/>
      <c r="U356" s="520"/>
      <c r="V356" s="518">
        <f>IF(作業員の選択!$C$44="","",VLOOKUP(作業員の選択!$C$44,基本データ!$A$11:$AH$60,27,FALSE))</f>
        <v>254</v>
      </c>
      <c r="W356" s="520"/>
      <c r="X356" s="523"/>
      <c r="Y356" s="524"/>
    </row>
    <row r="357" spans="1:25" ht="9.9" customHeight="1">
      <c r="A357" s="562"/>
      <c r="B357" s="528"/>
      <c r="C357" s="529"/>
      <c r="D357" s="529"/>
      <c r="E357" s="530"/>
      <c r="F357" s="536"/>
      <c r="G357" s="539"/>
      <c r="H357" s="570"/>
      <c r="I357" s="573"/>
      <c r="J357" s="535"/>
      <c r="K357" s="538">
        <f ca="1">IF(作業員の選択!$C$44="","　",VLOOKUP(作業員の選択!$C$44,基本データ!$A$11:$AR$60,42,FALSE))</f>
        <v>32</v>
      </c>
      <c r="L357" s="541" t="s">
        <v>436</v>
      </c>
      <c r="M357" s="532">
        <v>0</v>
      </c>
      <c r="N357" s="534"/>
      <c r="O357" s="544" t="str">
        <f>IF(作業員の選択!$C$44="","",IF(VLOOKUP(作業員の選択!$C$44,基本データ!$A$11:$AR$60,41,FALSE)="有","",IF(VLOOKUP(作業員の選択!$C$44,基本データ!$A$11:$AR$60,41,FALSE)="無","○","")))</f>
        <v>○</v>
      </c>
      <c r="P357" s="520"/>
      <c r="Q357" s="518"/>
      <c r="R357" s="519"/>
      <c r="S357" s="519"/>
      <c r="T357" s="519"/>
      <c r="U357" s="520"/>
      <c r="V357" s="518"/>
      <c r="W357" s="520"/>
      <c r="X357" s="546" t="s">
        <v>435</v>
      </c>
      <c r="Y357" s="547"/>
    </row>
    <row r="358" spans="1:25" ht="9.9" customHeight="1">
      <c r="A358" s="562"/>
      <c r="B358" s="550" t="str">
        <f>IF(作業員の選択!$C$44="","",VLOOKUP(作業員の選択!$C$44,基本データ!$A$11:$AR$60,44,FALSE))</f>
        <v>1400</v>
      </c>
      <c r="C358" s="551"/>
      <c r="D358" s="551"/>
      <c r="E358" s="552"/>
      <c r="F358" s="536"/>
      <c r="G358" s="539"/>
      <c r="H358" s="570"/>
      <c r="I358" s="573"/>
      <c r="J358" s="536"/>
      <c r="K358" s="539"/>
      <c r="L358" s="542"/>
      <c r="M358" s="531" t="str">
        <f>IF(作業員の選択!$C$44="","",VLOOKUP(作業員の選択!$C$44,基本データ!$A$11:$AN$50,39,FALSE))</f>
        <v>適用除外</v>
      </c>
      <c r="N358" s="533" t="str">
        <f>IF(作業員の選択!$C$44="","",IF(M358="適用除外","－",VLOOKUP(作業員の選択!$C$44,基本データ!$A$11:$AR$60,40,FALSE)))</f>
        <v>－</v>
      </c>
      <c r="O358" s="544"/>
      <c r="P358" s="520" t="str">
        <f>IF(作業員の選択!$C$44="","",VLOOKUP(作業員の選択!$C$44,基本データ!$A$11:$AH$60,16,FALSE))</f>
        <v>あき</v>
      </c>
      <c r="Q358" s="518">
        <f>IF(作業員の選択!$C$44="","",VLOOKUP(作業員の選択!$C$44,基本データ!$A$11:$AH$60,22,FALSE))</f>
        <v>0</v>
      </c>
      <c r="R358" s="519"/>
      <c r="S358" s="519"/>
      <c r="T358" s="519"/>
      <c r="U358" s="520"/>
      <c r="V358" s="518">
        <f>IF(作業員の選択!$C$44="","",VLOOKUP(作業員の選択!$C$44,基本データ!$A$11:$AH$60,28,FALSE))</f>
        <v>261</v>
      </c>
      <c r="W358" s="520"/>
      <c r="X358" s="523"/>
      <c r="Y358" s="524"/>
    </row>
    <row r="359" spans="1:25" ht="9.9" customHeight="1">
      <c r="A359" s="563"/>
      <c r="B359" s="553"/>
      <c r="C359" s="554"/>
      <c r="D359" s="554"/>
      <c r="E359" s="555"/>
      <c r="F359" s="537"/>
      <c r="G359" s="540"/>
      <c r="H359" s="571"/>
      <c r="I359" s="574"/>
      <c r="J359" s="537"/>
      <c r="K359" s="540"/>
      <c r="L359" s="543"/>
      <c r="M359" s="556">
        <f>IF(作業員の選択!$C$18="","",VLOOKUP(作業員の選択!$C$18,基本データ!$A$11:$AN$50,25,FALSE))</f>
        <v>208</v>
      </c>
      <c r="N359" s="557"/>
      <c r="O359" s="545"/>
      <c r="P359" s="558"/>
      <c r="Q359" s="559"/>
      <c r="R359" s="560"/>
      <c r="S359" s="560"/>
      <c r="T359" s="560"/>
      <c r="U359" s="558"/>
      <c r="V359" s="559"/>
      <c r="W359" s="558"/>
      <c r="X359" s="548"/>
      <c r="Y359" s="549"/>
    </row>
    <row r="360" spans="1:25" ht="9.9" customHeight="1">
      <c r="A360" s="561">
        <v>35</v>
      </c>
      <c r="B360" s="564" t="str">
        <f>IF(作業員の選択!$C$45="","",VLOOKUP(作業員の選択!$C$45,基本データ!$A$11:$AH$60,2,FALSE))</f>
        <v>きむら　ごろう</v>
      </c>
      <c r="C360" s="565"/>
      <c r="D360" s="565"/>
      <c r="E360" s="566"/>
      <c r="F360" s="567" t="str">
        <f>IF(作業員の選択!$C$45="","",VLOOKUP(作業員の選択!$C$45,基本データ!$A$11:$AH$60,3,FALSE))</f>
        <v>溶接工</v>
      </c>
      <c r="G360" s="568"/>
      <c r="H360" s="569"/>
      <c r="I360" s="572"/>
      <c r="J360" s="575">
        <f>IF(作業員の選択!$C$45="","　　年　月　日",VLOOKUP(作業員の選択!$C$45,基本データ!$A$11:$AR$60,4,FALSE))</f>
        <v>33725</v>
      </c>
      <c r="K360" s="576"/>
      <c r="L360" s="576"/>
      <c r="M360" s="597" t="str">
        <f>IF(作業員の選択!$C$45="","",VLOOKUP(作業員の選択!$C$45,基本データ!$A$11:$AR$60,35,FALSE))</f>
        <v>建設国保</v>
      </c>
      <c r="N360" s="597" t="s">
        <v>432</v>
      </c>
      <c r="O360" s="598" t="str">
        <f>IF(作業員の選択!$C$45="","",IF(VLOOKUP(作業員の選択!$C$45,基本データ!$A$11:$AR$60,41,FALSE)="有","○",IF(VLOOKUP(作業員の選択!$C$45,基本データ!$A$11:$AR$60,41,FALSE)="","","")))</f>
        <v>○</v>
      </c>
      <c r="P360" s="600" t="str">
        <f>IF(作業員の選択!$C$45="","",VLOOKUP(作業員の選択!$C$45,基本データ!$A$11:$AH$60,14,FALSE))</f>
        <v>ご</v>
      </c>
      <c r="Q360" s="515">
        <f>IF(作業員の選択!$C$45="","",VLOOKUP(作業員の選択!$C$45,基本データ!$A$11:$AH$60,20,FALSE))</f>
        <v>95</v>
      </c>
      <c r="R360" s="516"/>
      <c r="S360" s="516"/>
      <c r="T360" s="516"/>
      <c r="U360" s="517"/>
      <c r="V360" s="515">
        <f>IF(作業員の選択!$C$45="","",VLOOKUP(作業員の選択!$C$45,基本データ!$A$11:$AH$60,26,FALSE))</f>
        <v>245</v>
      </c>
      <c r="W360" s="517"/>
      <c r="X360" s="521" t="s">
        <v>435</v>
      </c>
      <c r="Y360" s="522"/>
    </row>
    <row r="361" spans="1:25" ht="9.9" customHeight="1">
      <c r="A361" s="562"/>
      <c r="B361" s="528"/>
      <c r="C361" s="529"/>
      <c r="D361" s="529"/>
      <c r="E361" s="530"/>
      <c r="F361" s="536"/>
      <c r="G361" s="539"/>
      <c r="H361" s="570"/>
      <c r="I361" s="573"/>
      <c r="J361" s="578"/>
      <c r="K361" s="579"/>
      <c r="L361" s="579"/>
      <c r="M361" s="590"/>
      <c r="N361" s="590"/>
      <c r="O361" s="593"/>
      <c r="P361" s="591"/>
      <c r="Q361" s="518"/>
      <c r="R361" s="519"/>
      <c r="S361" s="519"/>
      <c r="T361" s="519"/>
      <c r="U361" s="520"/>
      <c r="V361" s="518"/>
      <c r="W361" s="520"/>
      <c r="X361" s="523"/>
      <c r="Y361" s="524"/>
    </row>
    <row r="362" spans="1:25" ht="9.9" customHeight="1">
      <c r="A362" s="562"/>
      <c r="B362" s="525" t="str">
        <f>IF(作業員の選択!$C$45="","",VLOOKUP(作業員の選択!$C$45,基本データ!$A$11:$AH$60,1,FALSE))</f>
        <v>木村　五郎</v>
      </c>
      <c r="C362" s="526"/>
      <c r="D362" s="526"/>
      <c r="E362" s="527"/>
      <c r="F362" s="536"/>
      <c r="G362" s="539"/>
      <c r="H362" s="570"/>
      <c r="I362" s="573"/>
      <c r="J362" s="581"/>
      <c r="K362" s="582"/>
      <c r="L362" s="582"/>
      <c r="M362" s="531" t="str">
        <f>IF(作業員の選択!$C$45="","",VLOOKUP(作業員の選択!$C$45,基本データ!$A$11:$AR$60,37,FALSE))</f>
        <v>国民年金</v>
      </c>
      <c r="N362" s="589" t="s">
        <v>432</v>
      </c>
      <c r="O362" s="599"/>
      <c r="P362" s="591" t="str">
        <f>IF(作業員の選択!$C$45="","",VLOOKUP(作業員の選択!$C$45,基本データ!$A$11:$AH$60,15,FALSE))</f>
        <v>ど</v>
      </c>
      <c r="Q362" s="518">
        <f>IF(作業員の選択!$C$45="","",VLOOKUP(作業員の選択!$C$45,基本データ!$A$11:$AH$60,21,FALSE))</f>
        <v>0</v>
      </c>
      <c r="R362" s="519"/>
      <c r="S362" s="519"/>
      <c r="T362" s="519"/>
      <c r="U362" s="520"/>
      <c r="V362" s="518">
        <f>IF(作業員の選択!$C$45="","",VLOOKUP(作業員の選択!$C$45,基本データ!$A$11:$AH$60,27,FALSE))</f>
        <v>255</v>
      </c>
      <c r="W362" s="520"/>
      <c r="X362" s="587"/>
      <c r="Y362" s="588"/>
    </row>
    <row r="363" spans="1:25" ht="9.9" customHeight="1">
      <c r="A363" s="562"/>
      <c r="B363" s="528"/>
      <c r="C363" s="529"/>
      <c r="D363" s="529"/>
      <c r="E363" s="530"/>
      <c r="F363" s="536"/>
      <c r="G363" s="539"/>
      <c r="H363" s="570"/>
      <c r="I363" s="573"/>
      <c r="J363" s="535"/>
      <c r="K363" s="538">
        <f ca="1">IF(作業員の選択!$C$45="","　",VLOOKUP(作業員の選択!$C$45,基本データ!$A$11:$AR$60,42,FALSE))</f>
        <v>31</v>
      </c>
      <c r="L363" s="541" t="s">
        <v>436</v>
      </c>
      <c r="M363" s="532"/>
      <c r="N363" s="590"/>
      <c r="O363" s="592" t="str">
        <f>IF(作業員の選択!$C$45="","",IF(VLOOKUP(作業員の選択!$C$45,基本データ!$A$11:$AR$60,41,FALSE)="有","",IF(VLOOKUP(作業員の選択!$C$45,基本データ!$A$11:$AR$60,41,FALSE)="無","○","")))</f>
        <v/>
      </c>
      <c r="P363" s="591"/>
      <c r="Q363" s="518"/>
      <c r="R363" s="519"/>
      <c r="S363" s="519"/>
      <c r="T363" s="519"/>
      <c r="U363" s="520"/>
      <c r="V363" s="518"/>
      <c r="W363" s="520"/>
      <c r="X363" s="546" t="s">
        <v>435</v>
      </c>
      <c r="Y363" s="547"/>
    </row>
    <row r="364" spans="1:25" ht="9.9" customHeight="1">
      <c r="A364" s="562"/>
      <c r="B364" s="550" t="str">
        <f>IF(作業員の選択!$C$45="","",VLOOKUP(作業員の選択!$C$45,基本データ!$A$11:$AR$60,44,FALSE))</f>
        <v>1500</v>
      </c>
      <c r="C364" s="551"/>
      <c r="D364" s="551"/>
      <c r="E364" s="552"/>
      <c r="F364" s="536"/>
      <c r="G364" s="539"/>
      <c r="H364" s="570"/>
      <c r="I364" s="573"/>
      <c r="J364" s="536"/>
      <c r="K364" s="539"/>
      <c r="L364" s="542"/>
      <c r="M364" s="531" t="str">
        <f>IF(作業員の選択!$C$45="","",VLOOKUP(作業員の選択!$C$45,基本データ!$A$11:$AN$50,39,FALSE))</f>
        <v>　　</v>
      </c>
      <c r="N364" s="589">
        <f>IF(作業員の選択!$C$45="","",IF(M364="適用除外","－",VLOOKUP(作業員の選択!$C$45,基本データ!$A$11:$AR$60,40,FALSE)))</f>
        <v>1035</v>
      </c>
      <c r="O364" s="593"/>
      <c r="P364" s="591" t="str">
        <f>IF(作業員の選択!$C$45="","",VLOOKUP(作業員の選択!$C$45,基本データ!$A$11:$AH$60,16,FALSE))</f>
        <v>あく</v>
      </c>
      <c r="Q364" s="518">
        <f>IF(作業員の選択!$C$45="","",VLOOKUP(作業員の選択!$C$45,基本データ!$A$11:$AH$60,22,FALSE))</f>
        <v>0</v>
      </c>
      <c r="R364" s="519"/>
      <c r="S364" s="519"/>
      <c r="T364" s="519"/>
      <c r="U364" s="520"/>
      <c r="V364" s="518">
        <f>IF(作業員の選択!$C$45="","",VLOOKUP(作業員の選択!$C$45,基本データ!$A$11:$AH$60,28,FALSE))</f>
        <v>261</v>
      </c>
      <c r="W364" s="520"/>
      <c r="X364" s="523"/>
      <c r="Y364" s="524"/>
    </row>
    <row r="365" spans="1:25" ht="9.9" customHeight="1">
      <c r="A365" s="563"/>
      <c r="B365" s="553"/>
      <c r="C365" s="554"/>
      <c r="D365" s="554"/>
      <c r="E365" s="555"/>
      <c r="F365" s="537"/>
      <c r="G365" s="540"/>
      <c r="H365" s="571"/>
      <c r="I365" s="574"/>
      <c r="J365" s="537"/>
      <c r="K365" s="540"/>
      <c r="L365" s="543"/>
      <c r="M365" s="556">
        <f>IF(作業員の選択!$C$19="","",VLOOKUP(作業員の選択!$C$19,基本データ!$A$11:$AN$50,25,FALSE))</f>
        <v>209</v>
      </c>
      <c r="N365" s="595"/>
      <c r="O365" s="594"/>
      <c r="P365" s="596"/>
      <c r="Q365" s="559"/>
      <c r="R365" s="560"/>
      <c r="S365" s="560"/>
      <c r="T365" s="560"/>
      <c r="U365" s="558"/>
      <c r="V365" s="559"/>
      <c r="W365" s="558"/>
      <c r="X365" s="548"/>
      <c r="Y365" s="549"/>
    </row>
    <row r="366" spans="1:25" ht="9.9" customHeight="1">
      <c r="A366" s="561">
        <v>36</v>
      </c>
      <c r="B366" s="564" t="str">
        <f>IF(作業員の選択!$C$46="","",VLOOKUP(作業員の選択!$C$46,基本データ!$A$11:$AH$60,2,FALSE))</f>
        <v>きむら　ろくろう</v>
      </c>
      <c r="C366" s="565"/>
      <c r="D366" s="565"/>
      <c r="E366" s="566"/>
      <c r="F366" s="567" t="str">
        <f>IF(作業員の選択!$C$46="","",VLOOKUP(作業員の選択!$C$46,基本データ!$A$11:$AH$60,3,FALSE))</f>
        <v>鉄筋工</v>
      </c>
      <c r="G366" s="568"/>
      <c r="H366" s="569"/>
      <c r="I366" s="572"/>
      <c r="J366" s="575">
        <f>IF(作業員の選択!$C$46="","　　年　月　日",VLOOKUP(作業員の選択!$C$46,基本データ!$A$11:$AR$60,4,FALSE))</f>
        <v>34121</v>
      </c>
      <c r="K366" s="576"/>
      <c r="L366" s="577"/>
      <c r="M366" s="584" t="str">
        <f>IF(作業員の選択!$C$46="","",VLOOKUP(作業員の選択!$C$46,基本データ!$A$11:$AR$60,35,FALSE))</f>
        <v>建設国保</v>
      </c>
      <c r="N366" s="585" t="s">
        <v>432</v>
      </c>
      <c r="O366" s="586" t="str">
        <f>IF(作業員の選択!$C$46="","",IF(VLOOKUP(作業員の選択!$C$46,基本データ!$A$11:$AR$60,41,FALSE)="有","○",IF(VLOOKUP(作業員の選択!$C$46,基本データ!$A$11:$AR$60,41,FALSE)="","","")))</f>
        <v/>
      </c>
      <c r="P366" s="517" t="str">
        <f>IF(作業員の選択!$C$46="","",VLOOKUP(作業員の選択!$C$46,基本データ!$A$11:$AH$60,14,FALSE))</f>
        <v>ざ</v>
      </c>
      <c r="Q366" s="515">
        <f>IF(作業員の選択!$C$46="","",VLOOKUP(作業員の選択!$C$46,基本データ!$A$11:$AH$60,20,FALSE))</f>
        <v>96</v>
      </c>
      <c r="R366" s="516"/>
      <c r="S366" s="516"/>
      <c r="T366" s="516"/>
      <c r="U366" s="517"/>
      <c r="V366" s="515">
        <f>IF(作業員の選択!$C$46="","",VLOOKUP(作業員の選択!$C$46,基本データ!$A$11:$AH$60,26,FALSE))</f>
        <v>246</v>
      </c>
      <c r="W366" s="517"/>
      <c r="X366" s="521" t="s">
        <v>435</v>
      </c>
      <c r="Y366" s="522"/>
    </row>
    <row r="367" spans="1:25" ht="9.9" customHeight="1">
      <c r="A367" s="562"/>
      <c r="B367" s="528"/>
      <c r="C367" s="529"/>
      <c r="D367" s="529"/>
      <c r="E367" s="530"/>
      <c r="F367" s="536"/>
      <c r="G367" s="539"/>
      <c r="H367" s="570"/>
      <c r="I367" s="573"/>
      <c r="J367" s="578"/>
      <c r="K367" s="579"/>
      <c r="L367" s="580"/>
      <c r="M367" s="532"/>
      <c r="N367" s="534"/>
      <c r="O367" s="544"/>
      <c r="P367" s="520"/>
      <c r="Q367" s="518"/>
      <c r="R367" s="519"/>
      <c r="S367" s="519"/>
      <c r="T367" s="519"/>
      <c r="U367" s="520"/>
      <c r="V367" s="518"/>
      <c r="W367" s="520"/>
      <c r="X367" s="523"/>
      <c r="Y367" s="524"/>
    </row>
    <row r="368" spans="1:25" ht="9.9" customHeight="1">
      <c r="A368" s="562"/>
      <c r="B368" s="525" t="str">
        <f>IF(作業員の選択!$C$46="","",VLOOKUP(作業員の選択!$C$46,基本データ!$A$11:$AH$60,1,FALSE))</f>
        <v>木村　六郎</v>
      </c>
      <c r="C368" s="526"/>
      <c r="D368" s="526"/>
      <c r="E368" s="527"/>
      <c r="F368" s="536"/>
      <c r="G368" s="539"/>
      <c r="H368" s="570"/>
      <c r="I368" s="573"/>
      <c r="J368" s="581"/>
      <c r="K368" s="582"/>
      <c r="L368" s="583"/>
      <c r="M368" s="531" t="str">
        <f>IF(作業員の選択!$C$46="","",VLOOKUP(作業員の選択!$C$46,基本データ!$A$11:$AR$60,37,FALSE))</f>
        <v>受給者</v>
      </c>
      <c r="N368" s="533" t="s">
        <v>432</v>
      </c>
      <c r="O368" s="544"/>
      <c r="P368" s="520" t="str">
        <f>IF(作業員の選択!$C$46="","",VLOOKUP(作業員の選択!$C$46,基本データ!$A$11:$AH$60,15,FALSE))</f>
        <v>ば</v>
      </c>
      <c r="Q368" s="518">
        <f>IF(作業員の選択!$C$46="","",VLOOKUP(作業員の選択!$C$46,基本データ!$A$11:$AH$60,21,FALSE))</f>
        <v>0</v>
      </c>
      <c r="R368" s="519"/>
      <c r="S368" s="519"/>
      <c r="T368" s="519"/>
      <c r="U368" s="520"/>
      <c r="V368" s="518">
        <f>IF(作業員の選択!$C$46="","",VLOOKUP(作業員の選択!$C$46,基本データ!$A$11:$AH$60,27,FALSE))</f>
        <v>256</v>
      </c>
      <c r="W368" s="520"/>
      <c r="X368" s="523"/>
      <c r="Y368" s="524"/>
    </row>
    <row r="369" spans="1:25" ht="9.9" customHeight="1">
      <c r="A369" s="562"/>
      <c r="B369" s="528"/>
      <c r="C369" s="529"/>
      <c r="D369" s="529"/>
      <c r="E369" s="530"/>
      <c r="F369" s="536"/>
      <c r="G369" s="539"/>
      <c r="H369" s="570"/>
      <c r="I369" s="573"/>
      <c r="J369" s="535"/>
      <c r="K369" s="538">
        <f ca="1">IF(作業員の選択!$C$46="","　",VLOOKUP(作業員の選択!$C$46,基本データ!$A$11:$AR$60,42,FALSE))</f>
        <v>30</v>
      </c>
      <c r="L369" s="541" t="s">
        <v>436</v>
      </c>
      <c r="M369" s="532">
        <v>0</v>
      </c>
      <c r="N369" s="534"/>
      <c r="O369" s="544" t="str">
        <f>IF(作業員の選択!$C$46="","",IF(VLOOKUP(作業員の選択!$C$46,基本データ!$A$11:$AR$60,41,FALSE)="有","",IF(VLOOKUP(作業員の選択!$C$46,基本データ!$A$11:$AR$60,41,FALSE)="無","○","")))</f>
        <v>○</v>
      </c>
      <c r="P369" s="520"/>
      <c r="Q369" s="518"/>
      <c r="R369" s="519"/>
      <c r="S369" s="519"/>
      <c r="T369" s="519"/>
      <c r="U369" s="520"/>
      <c r="V369" s="518"/>
      <c r="W369" s="520"/>
      <c r="X369" s="546" t="s">
        <v>435</v>
      </c>
      <c r="Y369" s="547"/>
    </row>
    <row r="370" spans="1:25" ht="9.9" customHeight="1">
      <c r="A370" s="562"/>
      <c r="B370" s="550" t="str">
        <f>IF(作業員の選択!$C$46="","",VLOOKUP(作業員の選択!$C$46,基本データ!$A$11:$AR$60,44,FALSE))</f>
        <v>1600</v>
      </c>
      <c r="C370" s="551"/>
      <c r="D370" s="551"/>
      <c r="E370" s="552"/>
      <c r="F370" s="536"/>
      <c r="G370" s="539"/>
      <c r="H370" s="570"/>
      <c r="I370" s="573"/>
      <c r="J370" s="536"/>
      <c r="K370" s="539"/>
      <c r="L370" s="542"/>
      <c r="M370" s="531" t="str">
        <f>IF(作業員の選択!$C$46="","",VLOOKUP(作業員の選択!$C$46,基本データ!$A$11:$AN$50,39,FALSE))</f>
        <v>適用除外</v>
      </c>
      <c r="N370" s="533" t="str">
        <f>IF(作業員の選択!$C$46="","",IF(M370="適用除外","－",VLOOKUP(作業員の選択!$C$46,基本データ!$A$11:$AR$60,40,FALSE)))</f>
        <v>－</v>
      </c>
      <c r="O370" s="544"/>
      <c r="P370" s="520" t="str">
        <f>IF(作業員の選択!$C$46="","",VLOOKUP(作業員の選択!$C$46,基本データ!$A$11:$AH$60,16,FALSE))</f>
        <v>あけ</v>
      </c>
      <c r="Q370" s="518">
        <f>IF(作業員の選択!$C$46="","",VLOOKUP(作業員の選択!$C$46,基本データ!$A$11:$AH$60,22,FALSE))</f>
        <v>0</v>
      </c>
      <c r="R370" s="519"/>
      <c r="S370" s="519"/>
      <c r="T370" s="519"/>
      <c r="U370" s="520"/>
      <c r="V370" s="518">
        <f>IF(作業員の選択!$C$46="","",VLOOKUP(作業員の選択!$C$46,基本データ!$A$11:$AH$60,28,FALSE))</f>
        <v>261</v>
      </c>
      <c r="W370" s="520"/>
      <c r="X370" s="523"/>
      <c r="Y370" s="524"/>
    </row>
    <row r="371" spans="1:25" ht="9.9" customHeight="1">
      <c r="A371" s="563"/>
      <c r="B371" s="553"/>
      <c r="C371" s="554"/>
      <c r="D371" s="554"/>
      <c r="E371" s="555"/>
      <c r="F371" s="537"/>
      <c r="G371" s="540"/>
      <c r="H371" s="571"/>
      <c r="I371" s="574"/>
      <c r="J371" s="537"/>
      <c r="K371" s="540"/>
      <c r="L371" s="543"/>
      <c r="M371" s="556">
        <f>IF(作業員の選択!$C$20="","",VLOOKUP(作業員の選択!$C$20,基本データ!$A$11:$AN$50,25,FALSE))</f>
        <v>210</v>
      </c>
      <c r="N371" s="557"/>
      <c r="O371" s="545"/>
      <c r="P371" s="558"/>
      <c r="Q371" s="559"/>
      <c r="R371" s="560"/>
      <c r="S371" s="560"/>
      <c r="T371" s="560"/>
      <c r="U371" s="558"/>
      <c r="V371" s="559"/>
      <c r="W371" s="558"/>
      <c r="X371" s="548"/>
      <c r="Y371" s="549"/>
    </row>
    <row r="372" spans="1:25" ht="9.9" customHeight="1">
      <c r="A372" s="561">
        <v>37</v>
      </c>
      <c r="B372" s="564" t="str">
        <f>IF(作業員の選択!$C$47="","",VLOOKUP(作業員の選択!$C$47,基本データ!$A$11:$AH$60,2,FALSE))</f>
        <v>きむら　ななろう</v>
      </c>
      <c r="C372" s="565"/>
      <c r="D372" s="565"/>
      <c r="E372" s="566"/>
      <c r="F372" s="567" t="str">
        <f>IF(作業員の選択!$C$47="","",VLOOKUP(作業員の選択!$C$47,基本データ!$A$11:$AH$60,3,FALSE))</f>
        <v>とび工</v>
      </c>
      <c r="G372" s="568"/>
      <c r="H372" s="569"/>
      <c r="I372" s="572"/>
      <c r="J372" s="575">
        <f>IF(作業員の選択!$C$47="","　　年　月　日",VLOOKUP(作業員の選択!$C$47,基本データ!$A$11:$AH$60,4,FALSE))</f>
        <v>34516</v>
      </c>
      <c r="K372" s="576"/>
      <c r="L372" s="577"/>
      <c r="M372" s="584" t="str">
        <f>IF(作業員の選択!$C$47="","",VLOOKUP(作業員の選択!$C$47,基本データ!$A$11:$AR$60,35,FALSE))</f>
        <v>建設国保</v>
      </c>
      <c r="N372" s="585" t="s">
        <v>432</v>
      </c>
      <c r="O372" s="586" t="str">
        <f>IF(作業員の選択!$C$47="","",IF(VLOOKUP(作業員の選択!$C$47,基本データ!$A$11:$AR$60,41,FALSE)="有","○",IF(VLOOKUP(作業員の選択!$C$47,基本データ!$A$11:$AR$60,41,FALSE)="","","")))</f>
        <v>○</v>
      </c>
      <c r="P372" s="517" t="str">
        <f>IF(作業員の選択!$C$47="","",VLOOKUP(作業員の選択!$C$47,基本データ!$A$11:$AH$60,14,FALSE))</f>
        <v>じ</v>
      </c>
      <c r="Q372" s="515">
        <f>IF(作業員の選択!$C$47="","",VLOOKUP(作業員の選択!$C$47,基本データ!$A$11:$AH$60,20,FALSE))</f>
        <v>97</v>
      </c>
      <c r="R372" s="516"/>
      <c r="S372" s="516"/>
      <c r="T372" s="516"/>
      <c r="U372" s="517"/>
      <c r="V372" s="515">
        <f>IF(作業員の選択!$C$47="","",VLOOKUP(作業員の選択!$C$47,基本データ!$A$11:$AH$60,26,FALSE))</f>
        <v>247</v>
      </c>
      <c r="W372" s="517"/>
      <c r="X372" s="521" t="s">
        <v>435</v>
      </c>
      <c r="Y372" s="522"/>
    </row>
    <row r="373" spans="1:25" ht="9.9" customHeight="1">
      <c r="A373" s="562"/>
      <c r="B373" s="528"/>
      <c r="C373" s="529"/>
      <c r="D373" s="529"/>
      <c r="E373" s="530"/>
      <c r="F373" s="536"/>
      <c r="G373" s="539"/>
      <c r="H373" s="570"/>
      <c r="I373" s="573"/>
      <c r="J373" s="578"/>
      <c r="K373" s="579"/>
      <c r="L373" s="580"/>
      <c r="M373" s="532"/>
      <c r="N373" s="534"/>
      <c r="O373" s="544"/>
      <c r="P373" s="520"/>
      <c r="Q373" s="518"/>
      <c r="R373" s="519"/>
      <c r="S373" s="519"/>
      <c r="T373" s="519"/>
      <c r="U373" s="520"/>
      <c r="V373" s="518"/>
      <c r="W373" s="520"/>
      <c r="X373" s="523"/>
      <c r="Y373" s="524"/>
    </row>
    <row r="374" spans="1:25" ht="9.9" customHeight="1">
      <c r="A374" s="562"/>
      <c r="B374" s="525" t="str">
        <f>IF(作業員の選択!$C$47="","",VLOOKUP(作業員の選択!$C$47,基本データ!$A$11:$AH$60,1,FALSE))</f>
        <v>木村　七郎</v>
      </c>
      <c r="C374" s="526"/>
      <c r="D374" s="526"/>
      <c r="E374" s="527"/>
      <c r="F374" s="536"/>
      <c r="G374" s="539"/>
      <c r="H374" s="570"/>
      <c r="I374" s="573"/>
      <c r="J374" s="581"/>
      <c r="K374" s="582"/>
      <c r="L374" s="583"/>
      <c r="M374" s="531" t="str">
        <f>IF(作業員の選択!$C$47="","",VLOOKUP(作業員の選択!$C$47,基本データ!$A$11:$AR$60,37,FALSE))</f>
        <v>厚生年金</v>
      </c>
      <c r="N374" s="533" t="s">
        <v>432</v>
      </c>
      <c r="O374" s="544"/>
      <c r="P374" s="520" t="str">
        <f>IF(作業員の選択!$C$47="","",VLOOKUP(作業員の選択!$C$47,基本データ!$A$11:$AH$60,15,FALSE))</f>
        <v>び</v>
      </c>
      <c r="Q374" s="518">
        <f>IF(作業員の選択!$C$47="","",VLOOKUP(作業員の選択!$C$47,基本データ!$A$11:$AH$60,21,FALSE))</f>
        <v>0</v>
      </c>
      <c r="R374" s="519"/>
      <c r="S374" s="519"/>
      <c r="T374" s="519"/>
      <c r="U374" s="520"/>
      <c r="V374" s="518">
        <f>IF(作業員の選択!$C$47="","",VLOOKUP(作業員の選択!$C$47,基本データ!$A$11:$AH$60,27,FALSE))</f>
        <v>257</v>
      </c>
      <c r="W374" s="520"/>
      <c r="X374" s="523"/>
      <c r="Y374" s="524"/>
    </row>
    <row r="375" spans="1:25" ht="9.9" customHeight="1">
      <c r="A375" s="562"/>
      <c r="B375" s="528"/>
      <c r="C375" s="529"/>
      <c r="D375" s="529"/>
      <c r="E375" s="530"/>
      <c r="F375" s="536"/>
      <c r="G375" s="539"/>
      <c r="H375" s="570"/>
      <c r="I375" s="573"/>
      <c r="J375" s="535"/>
      <c r="K375" s="538">
        <f ca="1">IF(作業員の選択!$C$47="","　",VLOOKUP(作業員の選択!$C$47,基本データ!$A$11:$AR$60,42,FALSE))</f>
        <v>29</v>
      </c>
      <c r="L375" s="541" t="s">
        <v>436</v>
      </c>
      <c r="M375" s="532">
        <v>0</v>
      </c>
      <c r="N375" s="534"/>
      <c r="O375" s="544" t="str">
        <f>IF(作業員の選択!$C$47="","",IF(VLOOKUP(作業員の選択!$C$47,基本データ!$A$11:$AR$60,41,FALSE)="有","",IF(VLOOKUP(作業員の選択!$C$47,基本データ!$A$11:$AR$60,41,FALSE)="無","○","")))</f>
        <v/>
      </c>
      <c r="P375" s="520"/>
      <c r="Q375" s="518"/>
      <c r="R375" s="519"/>
      <c r="S375" s="519"/>
      <c r="T375" s="519"/>
      <c r="U375" s="520"/>
      <c r="V375" s="518"/>
      <c r="W375" s="520"/>
      <c r="X375" s="546" t="s">
        <v>435</v>
      </c>
      <c r="Y375" s="547"/>
    </row>
    <row r="376" spans="1:25" ht="9.9" customHeight="1">
      <c r="A376" s="562"/>
      <c r="B376" s="550" t="str">
        <f>IF(作業員の選択!$C$47="","",VLOOKUP(作業員の選択!$C$47,基本データ!$A$11:$AR$60,44,FALSE))</f>
        <v>1700</v>
      </c>
      <c r="C376" s="551"/>
      <c r="D376" s="551"/>
      <c r="E376" s="552"/>
      <c r="F376" s="536"/>
      <c r="G376" s="539"/>
      <c r="H376" s="570"/>
      <c r="I376" s="573"/>
      <c r="J376" s="536"/>
      <c r="K376" s="539"/>
      <c r="L376" s="542"/>
      <c r="M376" s="531" t="str">
        <f>IF(作業員の選択!$C$47="","",VLOOKUP(作業員の選択!$C$47,基本データ!$A$11:$AN$50,39,FALSE))</f>
        <v>　　</v>
      </c>
      <c r="N376" s="533">
        <f>IF(作業員の選択!$C$47="","",IF(M376="適用除外","－",VLOOKUP(作業員の選択!$C$47,基本データ!$A$11:$AR$60,40,FALSE)))</f>
        <v>1037</v>
      </c>
      <c r="O376" s="544"/>
      <c r="P376" s="520" t="str">
        <f>IF(作業員の選択!$C$47="","",VLOOKUP(作業員の選択!$C$47,基本データ!$A$11:$AH$60,16,FALSE))</f>
        <v>あこ</v>
      </c>
      <c r="Q376" s="518">
        <f>IF(作業員の選択!$C$47="","",VLOOKUP(作業員の選択!$C$47,基本データ!$A$11:$AH$60,22,FALSE))</f>
        <v>0</v>
      </c>
      <c r="R376" s="519"/>
      <c r="S376" s="519"/>
      <c r="T376" s="519"/>
      <c r="U376" s="520"/>
      <c r="V376" s="518">
        <f>IF(作業員の選択!$C$47="","",VLOOKUP(作業員の選択!$C$47,基本データ!$A$11:$AH$60,28,FALSE))</f>
        <v>261</v>
      </c>
      <c r="W376" s="520"/>
      <c r="X376" s="523"/>
      <c r="Y376" s="524"/>
    </row>
    <row r="377" spans="1:25" ht="9.9" customHeight="1">
      <c r="A377" s="563"/>
      <c r="B377" s="553"/>
      <c r="C377" s="554"/>
      <c r="D377" s="554"/>
      <c r="E377" s="555"/>
      <c r="F377" s="537"/>
      <c r="G377" s="540"/>
      <c r="H377" s="571"/>
      <c r="I377" s="574"/>
      <c r="J377" s="537"/>
      <c r="K377" s="540"/>
      <c r="L377" s="543"/>
      <c r="M377" s="556"/>
      <c r="N377" s="557"/>
      <c r="O377" s="545"/>
      <c r="P377" s="558"/>
      <c r="Q377" s="559"/>
      <c r="R377" s="560"/>
      <c r="S377" s="560"/>
      <c r="T377" s="560"/>
      <c r="U377" s="558"/>
      <c r="V377" s="559"/>
      <c r="W377" s="558"/>
      <c r="X377" s="548"/>
      <c r="Y377" s="549"/>
    </row>
    <row r="378" spans="1:25" ht="9.9" customHeight="1">
      <c r="A378" s="561">
        <v>38</v>
      </c>
      <c r="B378" s="564" t="str">
        <f>IF(作業員の選択!$C$48="","",VLOOKUP(作業員の選択!$C$48,基本データ!$A$11:$AH$60,2,FALSE))</f>
        <v>きむら　はちろう</v>
      </c>
      <c r="C378" s="565"/>
      <c r="D378" s="565"/>
      <c r="E378" s="566"/>
      <c r="F378" s="567" t="str">
        <f>IF(作業員の選択!$C$48="","",VLOOKUP(作業員の選択!$C$48,基本データ!$A$11:$AH$60,3,FALSE))</f>
        <v>配管工</v>
      </c>
      <c r="G378" s="568"/>
      <c r="H378" s="569"/>
      <c r="I378" s="572"/>
      <c r="J378" s="575">
        <f>IF(作業員の選択!$C$48="","　　年　月　日",VLOOKUP(作業員の選択!$C$48,基本データ!$A$11:$AH$60,4,FALSE))</f>
        <v>34912</v>
      </c>
      <c r="K378" s="576"/>
      <c r="L378" s="577"/>
      <c r="M378" s="584" t="str">
        <f>IF(作業員の選択!$C$48="","",VLOOKUP(作業員の選択!$C$48,基本データ!$A$11:$AR$60,35,FALSE))</f>
        <v>建設国保</v>
      </c>
      <c r="N378" s="585" t="s">
        <v>432</v>
      </c>
      <c r="O378" s="586" t="str">
        <f>IF(作業員の選択!$C$48="","",IF(VLOOKUP(作業員の選択!$C$48,基本データ!$A$11:$AR$60,41,FALSE)="有","○",IF(VLOOKUP(作業員の選択!$C$48,基本データ!$A$11:$AR$60,41,FALSE)="","","")))</f>
        <v/>
      </c>
      <c r="P378" s="517" t="str">
        <f>IF(作業員の選択!$C$48="","",VLOOKUP(作業員の選択!$C$48,基本データ!$A$11:$AH$60,14,FALSE))</f>
        <v>ず</v>
      </c>
      <c r="Q378" s="515">
        <f>IF(作業員の選択!$C$48="","",VLOOKUP(作業員の選択!$C$48,基本データ!$A$11:$AH$60,20,FALSE))</f>
        <v>98</v>
      </c>
      <c r="R378" s="516"/>
      <c r="S378" s="516"/>
      <c r="T378" s="516"/>
      <c r="U378" s="517"/>
      <c r="V378" s="515">
        <f>IF(作業員の選択!$C$48="","",VLOOKUP(作業員の選択!$C$48,基本データ!$A$11:$AH$60,26,FALSE))</f>
        <v>248</v>
      </c>
      <c r="W378" s="517"/>
      <c r="X378" s="521" t="s">
        <v>435</v>
      </c>
      <c r="Y378" s="522"/>
    </row>
    <row r="379" spans="1:25" ht="9.9" customHeight="1">
      <c r="A379" s="562"/>
      <c r="B379" s="528"/>
      <c r="C379" s="529"/>
      <c r="D379" s="529"/>
      <c r="E379" s="530"/>
      <c r="F379" s="536"/>
      <c r="G379" s="539"/>
      <c r="H379" s="570"/>
      <c r="I379" s="573"/>
      <c r="J379" s="578"/>
      <c r="K379" s="579"/>
      <c r="L379" s="580"/>
      <c r="M379" s="532"/>
      <c r="N379" s="534"/>
      <c r="O379" s="544"/>
      <c r="P379" s="520"/>
      <c r="Q379" s="518"/>
      <c r="R379" s="519"/>
      <c r="S379" s="519"/>
      <c r="T379" s="519"/>
      <c r="U379" s="520"/>
      <c r="V379" s="518"/>
      <c r="W379" s="520"/>
      <c r="X379" s="523"/>
      <c r="Y379" s="524"/>
    </row>
    <row r="380" spans="1:25" ht="9.9" customHeight="1">
      <c r="A380" s="562"/>
      <c r="B380" s="525" t="str">
        <f>IF(作業員の選択!$C$48="","",VLOOKUP(作業員の選択!$C$48,基本データ!$A$11:$AH$60,1,FALSE))</f>
        <v>木村　八郎</v>
      </c>
      <c r="C380" s="526"/>
      <c r="D380" s="526"/>
      <c r="E380" s="527"/>
      <c r="F380" s="536"/>
      <c r="G380" s="539"/>
      <c r="H380" s="570"/>
      <c r="I380" s="573"/>
      <c r="J380" s="581"/>
      <c r="K380" s="582"/>
      <c r="L380" s="583"/>
      <c r="M380" s="531" t="str">
        <f>IF(作業員の選択!$C$48="","",VLOOKUP(作業員の選択!$C$48,基本データ!$A$11:$AR$60,37,FALSE))</f>
        <v>国民年金</v>
      </c>
      <c r="N380" s="533" t="s">
        <v>432</v>
      </c>
      <c r="O380" s="544"/>
      <c r="P380" s="520" t="str">
        <f>IF(作業員の選択!$C$48="","",VLOOKUP(作業員の選択!$C$48,基本データ!$A$11:$AH$60,15,FALSE))</f>
        <v>ぶ</v>
      </c>
      <c r="Q380" s="518">
        <f>IF(作業員の選択!$C$48="","",VLOOKUP(作業員の選択!$C$48,基本データ!$A$11:$AH$60,21,FALSE))</f>
        <v>0</v>
      </c>
      <c r="R380" s="519"/>
      <c r="S380" s="519"/>
      <c r="T380" s="519"/>
      <c r="U380" s="520"/>
      <c r="V380" s="518">
        <f>IF(作業員の選択!$C$48="","",VLOOKUP(作業員の選択!$C$48,基本データ!$A$11:$AH$60,27,FALSE))</f>
        <v>258</v>
      </c>
      <c r="W380" s="520"/>
      <c r="X380" s="523"/>
      <c r="Y380" s="524"/>
    </row>
    <row r="381" spans="1:25" ht="9.9" customHeight="1">
      <c r="A381" s="562"/>
      <c r="B381" s="528"/>
      <c r="C381" s="529"/>
      <c r="D381" s="529"/>
      <c r="E381" s="530"/>
      <c r="F381" s="536"/>
      <c r="G381" s="539"/>
      <c r="H381" s="570"/>
      <c r="I381" s="573"/>
      <c r="J381" s="535"/>
      <c r="K381" s="538">
        <f ca="1">IF(作業員の選択!$C$48="","　",VLOOKUP(作業員の選択!$C$48,基本データ!$A$11:$AR$60,42,FALSE))</f>
        <v>28</v>
      </c>
      <c r="L381" s="541" t="s">
        <v>436</v>
      </c>
      <c r="M381" s="532">
        <v>0</v>
      </c>
      <c r="N381" s="534"/>
      <c r="O381" s="544" t="str">
        <f>IF(作業員の選択!$C$48="","",IF(VLOOKUP(作業員の選択!$C$48,基本データ!$A$11:$AR$60,41,FALSE)="有","",IF(VLOOKUP(作業員の選択!$C$48,基本データ!$A$11:$AR$60,41,FALSE)="無","○","")))</f>
        <v>○</v>
      </c>
      <c r="P381" s="520"/>
      <c r="Q381" s="518"/>
      <c r="R381" s="519"/>
      <c r="S381" s="519"/>
      <c r="T381" s="519"/>
      <c r="U381" s="520"/>
      <c r="V381" s="518"/>
      <c r="W381" s="520"/>
      <c r="X381" s="546" t="s">
        <v>435</v>
      </c>
      <c r="Y381" s="547"/>
    </row>
    <row r="382" spans="1:25" ht="9.9" customHeight="1">
      <c r="A382" s="562"/>
      <c r="B382" s="550" t="str">
        <f>IF(作業員の選択!$C$48="","",VLOOKUP(作業員の選択!$C$48,基本データ!$A$11:$AR$60,44,FALSE))</f>
        <v>1800</v>
      </c>
      <c r="C382" s="551"/>
      <c r="D382" s="551"/>
      <c r="E382" s="552"/>
      <c r="F382" s="536"/>
      <c r="G382" s="539"/>
      <c r="H382" s="570"/>
      <c r="I382" s="573"/>
      <c r="J382" s="536"/>
      <c r="K382" s="539"/>
      <c r="L382" s="542"/>
      <c r="M382" s="531" t="str">
        <f>IF(作業員の選択!$C$48="","",VLOOKUP(作業員の選択!$C$48,基本データ!$A$11:$AN$50,39,FALSE))</f>
        <v>　　</v>
      </c>
      <c r="N382" s="533">
        <f>IF(作業員の選択!$C$48="","",IF(M382="適用除外","－",VLOOKUP(作業員の選択!$C$48,基本データ!$A$11:$AR$60,40,FALSE)))</f>
        <v>1038</v>
      </c>
      <c r="O382" s="544"/>
      <c r="P382" s="520" t="str">
        <f>IF(作業員の選択!$C$48="","",VLOOKUP(作業員の選択!$C$48,基本データ!$A$11:$AH$60,16,FALSE))</f>
        <v>あさ</v>
      </c>
      <c r="Q382" s="518">
        <f>IF(作業員の選択!$C$48="","",VLOOKUP(作業員の選択!$C$48,基本データ!$A$11:$AH$60,22,FALSE))</f>
        <v>0</v>
      </c>
      <c r="R382" s="519"/>
      <c r="S382" s="519"/>
      <c r="T382" s="519"/>
      <c r="U382" s="520"/>
      <c r="V382" s="518">
        <f>IF(作業員の選択!$C$48="","",VLOOKUP(作業員の選択!$C$48,基本データ!$A$11:$AH$60,28,FALSE))</f>
        <v>261</v>
      </c>
      <c r="W382" s="520"/>
      <c r="X382" s="523"/>
      <c r="Y382" s="524"/>
    </row>
    <row r="383" spans="1:25" ht="9.9" customHeight="1">
      <c r="A383" s="563"/>
      <c r="B383" s="553"/>
      <c r="C383" s="554"/>
      <c r="D383" s="554"/>
      <c r="E383" s="555"/>
      <c r="F383" s="537"/>
      <c r="G383" s="540"/>
      <c r="H383" s="571"/>
      <c r="I383" s="574"/>
      <c r="J383" s="537"/>
      <c r="K383" s="540"/>
      <c r="L383" s="543"/>
      <c r="M383" s="556">
        <f>IF(作業員の選択!$C$12="","",VLOOKUP(作業員の選択!$C$12,基本データ!$A$11:$AN$50,25,FALSE))</f>
        <v>202</v>
      </c>
      <c r="N383" s="557"/>
      <c r="O383" s="545"/>
      <c r="P383" s="558"/>
      <c r="Q383" s="559"/>
      <c r="R383" s="560"/>
      <c r="S383" s="560"/>
      <c r="T383" s="560"/>
      <c r="U383" s="558"/>
      <c r="V383" s="559"/>
      <c r="W383" s="558"/>
      <c r="X383" s="548"/>
      <c r="Y383" s="549"/>
    </row>
    <row r="384" spans="1:25" ht="9.9" customHeight="1">
      <c r="A384" s="561">
        <v>39</v>
      </c>
      <c r="B384" s="564" t="str">
        <f>IF(作業員の選択!$C$49="","",VLOOKUP(作業員の選択!$C$49,基本データ!$A$11:$AH$60,2,FALSE))</f>
        <v>きむら　くろう</v>
      </c>
      <c r="C384" s="565"/>
      <c r="D384" s="565"/>
      <c r="E384" s="566"/>
      <c r="F384" s="567" t="str">
        <f>IF(作業員の選択!$C$49="","",VLOOKUP(作業員の選択!$C$49,基本データ!$A$11:$AH$60,3,FALSE))</f>
        <v>保温工</v>
      </c>
      <c r="G384" s="568"/>
      <c r="H384" s="569"/>
      <c r="I384" s="572"/>
      <c r="J384" s="575">
        <f>IF(作業員の選択!$C$49="","　　年　月　日",VLOOKUP(作業員の選択!$C$49,基本データ!$A$11:$AH$60,4,FALSE))</f>
        <v>35309</v>
      </c>
      <c r="K384" s="576"/>
      <c r="L384" s="577"/>
      <c r="M384" s="584" t="str">
        <f>IF(作業員の選択!$C$49="","",VLOOKUP(作業員の選択!$C$49,基本データ!$A$11:$AR$60,35,FALSE))</f>
        <v>建設国保</v>
      </c>
      <c r="N384" s="585" t="s">
        <v>432</v>
      </c>
      <c r="O384" s="586" t="str">
        <f>IF(作業員の選択!$C$49="","",IF(VLOOKUP(作業員の選択!$C$49,基本データ!$A$11:$AR$60,41,FALSE)="有","○",IF(VLOOKUP(作業員の選択!$C$49,基本データ!$A$11:$AR$60,41,FALSE)="","","")))</f>
        <v/>
      </c>
      <c r="P384" s="517" t="str">
        <f>IF(作業員の選択!$C$49="","",VLOOKUP(作業員の選択!$C$49,基本データ!$A$11:$AH$60,14,FALSE))</f>
        <v>ぜ</v>
      </c>
      <c r="Q384" s="515">
        <f>IF(作業員の選択!$C$49="","",VLOOKUP(作業員の選択!$C$49,基本データ!$A$11:$AH$60,20,FALSE))</f>
        <v>99</v>
      </c>
      <c r="R384" s="516"/>
      <c r="S384" s="516"/>
      <c r="T384" s="516"/>
      <c r="U384" s="517"/>
      <c r="V384" s="515">
        <f>IF(作業員の選択!$C$49="","",VLOOKUP(作業員の選択!$C$49,基本データ!$A$11:$AH$60,26,FALSE))</f>
        <v>249</v>
      </c>
      <c r="W384" s="517"/>
      <c r="X384" s="521" t="s">
        <v>435</v>
      </c>
      <c r="Y384" s="522"/>
    </row>
    <row r="385" spans="1:26" ht="9.9" customHeight="1">
      <c r="A385" s="562"/>
      <c r="B385" s="528"/>
      <c r="C385" s="529"/>
      <c r="D385" s="529"/>
      <c r="E385" s="530"/>
      <c r="F385" s="536"/>
      <c r="G385" s="539"/>
      <c r="H385" s="570"/>
      <c r="I385" s="573"/>
      <c r="J385" s="578"/>
      <c r="K385" s="579"/>
      <c r="L385" s="580"/>
      <c r="M385" s="532"/>
      <c r="N385" s="534"/>
      <c r="O385" s="544"/>
      <c r="P385" s="520"/>
      <c r="Q385" s="518"/>
      <c r="R385" s="519"/>
      <c r="S385" s="519"/>
      <c r="T385" s="519"/>
      <c r="U385" s="520"/>
      <c r="V385" s="518"/>
      <c r="W385" s="520"/>
      <c r="X385" s="523"/>
      <c r="Y385" s="524"/>
    </row>
    <row r="386" spans="1:26" ht="9.9" customHeight="1">
      <c r="A386" s="562"/>
      <c r="B386" s="525" t="str">
        <f>IF(作業員の選択!$C$49="","",VLOOKUP(作業員の選択!$C$49,基本データ!$A$11:$AH$60,1,FALSE))</f>
        <v>木村　九郎</v>
      </c>
      <c r="C386" s="526"/>
      <c r="D386" s="526"/>
      <c r="E386" s="527"/>
      <c r="F386" s="536"/>
      <c r="G386" s="539"/>
      <c r="H386" s="570"/>
      <c r="I386" s="573"/>
      <c r="J386" s="581"/>
      <c r="K386" s="582"/>
      <c r="L386" s="583"/>
      <c r="M386" s="531" t="str">
        <f>IF(作業員の選択!$C$49="","",VLOOKUP(作業員の選択!$C$49,基本データ!$A$11:$AR$60,37,FALSE))</f>
        <v>受給者</v>
      </c>
      <c r="N386" s="533" t="s">
        <v>432</v>
      </c>
      <c r="O386" s="544"/>
      <c r="P386" s="520" t="str">
        <f>IF(作業員の選択!$C$49="","",VLOOKUP(作業員の選択!$C$49,基本データ!$A$11:$AH$60,15,FALSE))</f>
        <v>べ</v>
      </c>
      <c r="Q386" s="518">
        <f>IF(作業員の選択!$C$49="","",VLOOKUP(作業員の選択!$C$49,基本データ!$A$11:$AH$60,21,FALSE))</f>
        <v>0</v>
      </c>
      <c r="R386" s="519"/>
      <c r="S386" s="519"/>
      <c r="T386" s="519"/>
      <c r="U386" s="520"/>
      <c r="V386" s="518">
        <f>IF(作業員の選択!$C$49="","",VLOOKUP(作業員の選択!$C$49,基本データ!$A$11:$AH$60,27,FALSE))</f>
        <v>259</v>
      </c>
      <c r="W386" s="520"/>
      <c r="X386" s="523"/>
      <c r="Y386" s="524"/>
    </row>
    <row r="387" spans="1:26" ht="9.9" customHeight="1">
      <c r="A387" s="562"/>
      <c r="B387" s="528"/>
      <c r="C387" s="529"/>
      <c r="D387" s="529"/>
      <c r="E387" s="530"/>
      <c r="F387" s="536"/>
      <c r="G387" s="539"/>
      <c r="H387" s="570"/>
      <c r="I387" s="573"/>
      <c r="J387" s="535"/>
      <c r="K387" s="538">
        <f ca="1">IF(作業員の選択!$C$49="","　",VLOOKUP(作業員の選択!$C$49,基本データ!$A$11:$AR$60,42,FALSE))</f>
        <v>27</v>
      </c>
      <c r="L387" s="541" t="s">
        <v>436</v>
      </c>
      <c r="M387" s="532">
        <v>0</v>
      </c>
      <c r="N387" s="534"/>
      <c r="O387" s="544" t="str">
        <f>IF(作業員の選択!$C$49="","",IF(VLOOKUP(作業員の選択!$C$49,基本データ!$A$11:$AR$60,41,FALSE)="有","",IF(VLOOKUP(作業員の選択!$C$49,基本データ!$A$11:$AR$60,41,FALSE)="無","○","")))</f>
        <v/>
      </c>
      <c r="P387" s="520"/>
      <c r="Q387" s="518"/>
      <c r="R387" s="519"/>
      <c r="S387" s="519"/>
      <c r="T387" s="519"/>
      <c r="U387" s="520"/>
      <c r="V387" s="518"/>
      <c r="W387" s="520"/>
      <c r="X387" s="546" t="s">
        <v>435</v>
      </c>
      <c r="Y387" s="547"/>
    </row>
    <row r="388" spans="1:26" ht="9.9" customHeight="1">
      <c r="A388" s="562"/>
      <c r="B388" s="550" t="str">
        <f>IF(作業員の選択!$C$49="","",VLOOKUP(作業員の選択!$C$49,基本データ!$A$11:$AR$60,44,FALSE))</f>
        <v>1900</v>
      </c>
      <c r="C388" s="551"/>
      <c r="D388" s="551"/>
      <c r="E388" s="552"/>
      <c r="F388" s="536"/>
      <c r="G388" s="539"/>
      <c r="H388" s="570"/>
      <c r="I388" s="573"/>
      <c r="J388" s="536"/>
      <c r="K388" s="539"/>
      <c r="L388" s="542"/>
      <c r="M388" s="531" t="str">
        <f>IF(作業員の選択!$C$49="","",VLOOKUP(作業員の選択!$C$49,基本データ!$A$11:$AN$50,39,FALSE))</f>
        <v>　　</v>
      </c>
      <c r="N388" s="533">
        <f>IF(作業員の選択!$C$49="","",IF(M388="適用除外","－",VLOOKUP(作業員の選択!$C$49,基本データ!$A$11:$AR$60,40,FALSE)))</f>
        <v>1039</v>
      </c>
      <c r="O388" s="544"/>
      <c r="P388" s="520" t="str">
        <f>IF(作業員の選択!$C$49="","",VLOOKUP(作業員の選択!$C$49,基本データ!$A$11:$AH$60,16,FALSE))</f>
        <v>あし</v>
      </c>
      <c r="Q388" s="518">
        <f>IF(作業員の選択!$C$49="","",VLOOKUP(作業員の選択!$C$49,基本データ!$A$11:$AH$60,22,FALSE))</f>
        <v>0</v>
      </c>
      <c r="R388" s="519"/>
      <c r="S388" s="519"/>
      <c r="T388" s="519"/>
      <c r="U388" s="520"/>
      <c r="V388" s="518">
        <f>IF(作業員の選択!$C$49="","",VLOOKUP(作業員の選択!$C$49,基本データ!$A$11:$AH$60,28,FALSE))</f>
        <v>261</v>
      </c>
      <c r="W388" s="520"/>
      <c r="X388" s="523"/>
      <c r="Y388" s="524"/>
    </row>
    <row r="389" spans="1:26" ht="9.9" customHeight="1">
      <c r="A389" s="563"/>
      <c r="B389" s="553"/>
      <c r="C389" s="554"/>
      <c r="D389" s="554"/>
      <c r="E389" s="555"/>
      <c r="F389" s="537"/>
      <c r="G389" s="540"/>
      <c r="H389" s="571"/>
      <c r="I389" s="574"/>
      <c r="J389" s="537"/>
      <c r="K389" s="540"/>
      <c r="L389" s="543"/>
      <c r="M389" s="556">
        <f>IF(作業員の選択!$C$13="","",VLOOKUP(作業員の選択!$C$13,基本データ!$A$11:$AN$50,25,FALSE))</f>
        <v>203</v>
      </c>
      <c r="N389" s="557"/>
      <c r="O389" s="545"/>
      <c r="P389" s="558"/>
      <c r="Q389" s="559"/>
      <c r="R389" s="560"/>
      <c r="S389" s="560"/>
      <c r="T389" s="560"/>
      <c r="U389" s="558"/>
      <c r="V389" s="559"/>
      <c r="W389" s="558"/>
      <c r="X389" s="548"/>
      <c r="Y389" s="549"/>
    </row>
    <row r="390" spans="1:26" ht="9.9" customHeight="1">
      <c r="A390" s="561">
        <v>40</v>
      </c>
      <c r="B390" s="564" t="str">
        <f>IF(作業員の選択!$C$50="","",VLOOKUP(作業員の選択!$C$50,基本データ!$A$11:$AH$60,2,FALSE))</f>
        <v>きむら　じゅうろう</v>
      </c>
      <c r="C390" s="565"/>
      <c r="D390" s="565"/>
      <c r="E390" s="566"/>
      <c r="F390" s="567" t="str">
        <f>IF(作業員の選択!$C$50="","",VLOOKUP(作業員の選択!$C$50,基本データ!$A$11:$AH$60,3,FALSE))</f>
        <v>左官</v>
      </c>
      <c r="G390" s="568"/>
      <c r="H390" s="569"/>
      <c r="I390" s="572"/>
      <c r="J390" s="575">
        <f>IF(作業員の選択!$C$50="","　　年　月　日",VLOOKUP(作業員の選択!$C$50,基本データ!$A$11:$AH$60,4,FALSE))</f>
        <v>35674</v>
      </c>
      <c r="K390" s="576"/>
      <c r="L390" s="577"/>
      <c r="M390" s="584" t="str">
        <f>IF(作業員の選択!$C$50="","",VLOOKUP(作業員の選択!$C$50,基本データ!$A$11:$AR$60,35,FALSE))</f>
        <v>建設国保</v>
      </c>
      <c r="N390" s="585" t="s">
        <v>432</v>
      </c>
      <c r="O390" s="586" t="str">
        <f>IF(作業員の選択!$C$50="","",IF(VLOOKUP(作業員の選択!$C$50,基本データ!$A$11:$AR$60,41,FALSE)="有","○",IF(VLOOKUP(作業員の選択!$C$50,基本データ!$A$11:$AR$60,41,FALSE)="","","")))</f>
        <v/>
      </c>
      <c r="P390" s="517" t="str">
        <f>IF(作業員の選択!$C$50="","",VLOOKUP(作業員の選択!$C$50,基本データ!$A$11:$AH$60,14,FALSE))</f>
        <v>ぞ</v>
      </c>
      <c r="Q390" s="515">
        <f>IF(作業員の選択!$C$50="","",VLOOKUP(作業員の選択!$C$50,基本データ!$A$11:$AH$60,20,FALSE))</f>
        <v>100</v>
      </c>
      <c r="R390" s="516"/>
      <c r="S390" s="516"/>
      <c r="T390" s="516"/>
      <c r="U390" s="517"/>
      <c r="V390" s="515">
        <f>IF(作業員の選択!$C$50="","",VLOOKUP(作業員の選択!$C$50,基本データ!$A$11:$AH$60,26,FALSE))</f>
        <v>250</v>
      </c>
      <c r="W390" s="517"/>
      <c r="X390" s="521" t="s">
        <v>435</v>
      </c>
      <c r="Y390" s="522"/>
    </row>
    <row r="391" spans="1:26" ht="9.9" customHeight="1">
      <c r="A391" s="562"/>
      <c r="B391" s="528"/>
      <c r="C391" s="529"/>
      <c r="D391" s="529"/>
      <c r="E391" s="530"/>
      <c r="F391" s="536"/>
      <c r="G391" s="539"/>
      <c r="H391" s="570"/>
      <c r="I391" s="573"/>
      <c r="J391" s="578"/>
      <c r="K391" s="579"/>
      <c r="L391" s="580"/>
      <c r="M391" s="532"/>
      <c r="N391" s="534"/>
      <c r="O391" s="544"/>
      <c r="P391" s="520"/>
      <c r="Q391" s="518"/>
      <c r="R391" s="519"/>
      <c r="S391" s="519"/>
      <c r="T391" s="519"/>
      <c r="U391" s="520"/>
      <c r="V391" s="518"/>
      <c r="W391" s="520"/>
      <c r="X391" s="523"/>
      <c r="Y391" s="524"/>
    </row>
    <row r="392" spans="1:26" ht="9.9" customHeight="1">
      <c r="A392" s="562"/>
      <c r="B392" s="525" t="str">
        <f>IF(作業員の選択!$C$50="","",VLOOKUP(作業員の選択!$C$50,基本データ!$A$11:$AH$60,1,FALSE))</f>
        <v>木村　十郎</v>
      </c>
      <c r="C392" s="526"/>
      <c r="D392" s="526"/>
      <c r="E392" s="527"/>
      <c r="F392" s="536"/>
      <c r="G392" s="539"/>
      <c r="H392" s="570"/>
      <c r="I392" s="573"/>
      <c r="J392" s="581"/>
      <c r="K392" s="582"/>
      <c r="L392" s="583"/>
      <c r="M392" s="531" t="str">
        <f>IF(作業員の選択!$C$50="","",VLOOKUP(作業員の選択!$C$50,基本データ!$A$11:$AR$60,37,FALSE))</f>
        <v>厚生年金</v>
      </c>
      <c r="N392" s="533" t="s">
        <v>432</v>
      </c>
      <c r="O392" s="544"/>
      <c r="P392" s="520" t="str">
        <f>IF(作業員の選択!$C$50="","",VLOOKUP(作業員の選択!$C$50,基本データ!$A$11:$AH$60,15,FALSE))</f>
        <v>ぼ</v>
      </c>
      <c r="Q392" s="518">
        <f>IF(作業員の選択!$C$50="","",VLOOKUP(作業員の選択!$C$50,基本データ!$A$11:$AH$60,21,FALSE))</f>
        <v>0</v>
      </c>
      <c r="R392" s="519"/>
      <c r="S392" s="519"/>
      <c r="T392" s="519"/>
      <c r="U392" s="520"/>
      <c r="V392" s="518">
        <f>IF(作業員の選択!$C$50="","",VLOOKUP(作業員の選択!$C$50,基本データ!$A$11:$AH$60,27,FALSE))</f>
        <v>260</v>
      </c>
      <c r="W392" s="520"/>
      <c r="X392" s="523"/>
      <c r="Y392" s="524"/>
    </row>
    <row r="393" spans="1:26" ht="9.9" customHeight="1">
      <c r="A393" s="562"/>
      <c r="B393" s="528"/>
      <c r="C393" s="529"/>
      <c r="D393" s="529"/>
      <c r="E393" s="530"/>
      <c r="F393" s="536"/>
      <c r="G393" s="539"/>
      <c r="H393" s="570"/>
      <c r="I393" s="573"/>
      <c r="J393" s="535"/>
      <c r="K393" s="538">
        <f ca="1">IF(作業員の選択!$C$50="","　",VLOOKUP(作業員の選択!$C$50,基本データ!$A$11:$AR$60,42,FALSE))</f>
        <v>26</v>
      </c>
      <c r="L393" s="541" t="s">
        <v>436</v>
      </c>
      <c r="M393" s="532">
        <v>0</v>
      </c>
      <c r="N393" s="534"/>
      <c r="O393" s="544" t="str">
        <f>IF(作業員の選択!$C$50="","",IF(VLOOKUP(作業員の選択!$C$50,基本データ!$A$11:$AR$60,41,FALSE)="有","",IF(VLOOKUP(作業員の選択!$C$50,基本データ!$A$11:$AR$60,41,FALSE)="無","○","")))</f>
        <v/>
      </c>
      <c r="P393" s="520"/>
      <c r="Q393" s="518"/>
      <c r="R393" s="519"/>
      <c r="S393" s="519"/>
      <c r="T393" s="519"/>
      <c r="U393" s="520"/>
      <c r="V393" s="518"/>
      <c r="W393" s="520"/>
      <c r="X393" s="546" t="s">
        <v>435</v>
      </c>
      <c r="Y393" s="547"/>
    </row>
    <row r="394" spans="1:26" ht="9.9" customHeight="1">
      <c r="A394" s="562"/>
      <c r="B394" s="550" t="str">
        <f>IF(作業員の選択!$C$50="","",VLOOKUP(作業員の選択!$C$50,基本データ!$A$11:$AR$60,44,FALSE))</f>
        <v>2000</v>
      </c>
      <c r="C394" s="551"/>
      <c r="D394" s="551"/>
      <c r="E394" s="552"/>
      <c r="F394" s="536"/>
      <c r="G394" s="539"/>
      <c r="H394" s="570"/>
      <c r="I394" s="573"/>
      <c r="J394" s="536"/>
      <c r="K394" s="539"/>
      <c r="L394" s="542"/>
      <c r="M394" s="531" t="str">
        <f>IF(作業員の選択!$C$50="","",VLOOKUP(作業員の選択!$C$50,基本データ!$A$11:$AN$50,39,FALSE))</f>
        <v>　　</v>
      </c>
      <c r="N394" s="533">
        <f>IF(作業員の選択!$C$50="","",IF(M394="適用除外","－",VLOOKUP(作業員の選択!$C$50,基本データ!$A$11:$AR$60,40,FALSE)))</f>
        <v>1040</v>
      </c>
      <c r="O394" s="544"/>
      <c r="P394" s="520" t="str">
        <f>IF(作業員の選択!$C$50="","",VLOOKUP(作業員の選択!$C$50,基本データ!$A$11:$AH$60,16,FALSE))</f>
        <v>あす</v>
      </c>
      <c r="Q394" s="518">
        <f>IF(作業員の選択!$C$50="","",VLOOKUP(作業員の選択!$C$50,基本データ!$A$11:$AH$60,22,FALSE))</f>
        <v>0</v>
      </c>
      <c r="R394" s="519"/>
      <c r="S394" s="519"/>
      <c r="T394" s="519"/>
      <c r="U394" s="520"/>
      <c r="V394" s="518">
        <f>IF(作業員の選択!$C$50="","",VLOOKUP(作業員の選択!$C$50,基本データ!$A$11:$AH$60,28,FALSE))</f>
        <v>261</v>
      </c>
      <c r="W394" s="520"/>
      <c r="X394" s="523"/>
      <c r="Y394" s="524"/>
    </row>
    <row r="395" spans="1:26" ht="9.9" customHeight="1">
      <c r="A395" s="563"/>
      <c r="B395" s="553"/>
      <c r="C395" s="554"/>
      <c r="D395" s="554"/>
      <c r="E395" s="555"/>
      <c r="F395" s="537"/>
      <c r="G395" s="540"/>
      <c r="H395" s="571"/>
      <c r="I395" s="574"/>
      <c r="J395" s="537"/>
      <c r="K395" s="540"/>
      <c r="L395" s="543"/>
      <c r="M395" s="556">
        <f>IF(作業員の選択!$C$14="","",VLOOKUP(作業員の選択!$C$14,基本データ!$A$11:$AN$50,25,FALSE))</f>
        <v>204</v>
      </c>
      <c r="N395" s="557"/>
      <c r="O395" s="545"/>
      <c r="P395" s="558"/>
      <c r="Q395" s="559"/>
      <c r="R395" s="560"/>
      <c r="S395" s="560"/>
      <c r="T395" s="560"/>
      <c r="U395" s="558"/>
      <c r="V395" s="559"/>
      <c r="W395" s="558"/>
      <c r="X395" s="548"/>
      <c r="Y395" s="549"/>
    </row>
    <row r="396" spans="1:26" s="174" customFormat="1" ht="13.5" customHeight="1">
      <c r="A396" s="183" t="s">
        <v>437</v>
      </c>
      <c r="B396" s="183"/>
      <c r="C396" s="183"/>
      <c r="D396" s="183"/>
      <c r="H396" s="183"/>
      <c r="I396" s="183"/>
      <c r="J396" s="183"/>
      <c r="K396" s="183"/>
      <c r="L396" s="183"/>
      <c r="M396" s="188"/>
      <c r="N396" s="188"/>
      <c r="O396" s="188"/>
      <c r="P396" s="188"/>
      <c r="Q396" s="183" t="s">
        <v>438</v>
      </c>
      <c r="R396" s="189"/>
      <c r="S396" s="189"/>
      <c r="T396" s="189"/>
      <c r="U396" s="189"/>
      <c r="V396" s="189"/>
      <c r="W396" s="189"/>
      <c r="X396" s="189"/>
      <c r="Y396" s="189"/>
      <c r="Z396" s="189"/>
    </row>
    <row r="397" spans="1:26" s="174" customFormat="1" ht="13.5" customHeight="1">
      <c r="A397" s="183"/>
      <c r="B397" s="183"/>
      <c r="C397" s="183"/>
      <c r="D397" s="183"/>
      <c r="H397" s="183"/>
      <c r="I397" s="183"/>
      <c r="J397" s="183"/>
      <c r="K397" s="183"/>
      <c r="L397" s="183"/>
      <c r="M397" s="188"/>
      <c r="N397" s="188"/>
      <c r="O397" s="188"/>
      <c r="P397" s="188"/>
      <c r="Q397" s="183" t="s">
        <v>439</v>
      </c>
      <c r="R397" s="189"/>
      <c r="S397" s="189"/>
      <c r="T397" s="189"/>
      <c r="U397" s="189"/>
      <c r="V397" s="189"/>
      <c r="W397" s="189"/>
      <c r="X397" s="189"/>
      <c r="Y397" s="189"/>
      <c r="Z397" s="189"/>
    </row>
    <row r="398" spans="1:26" s="174" customFormat="1" ht="3" customHeight="1">
      <c r="A398" s="183"/>
      <c r="B398" s="183"/>
      <c r="C398" s="183"/>
      <c r="D398" s="183"/>
      <c r="H398" s="183"/>
      <c r="I398" s="183"/>
      <c r="J398" s="183"/>
      <c r="K398" s="183"/>
      <c r="L398" s="183"/>
      <c r="N398" s="183"/>
      <c r="O398" s="183"/>
      <c r="P398" s="183"/>
      <c r="Q398" s="183"/>
      <c r="R398" s="183"/>
      <c r="S398" s="183"/>
      <c r="T398" s="183"/>
      <c r="U398" s="183"/>
      <c r="V398" s="183"/>
      <c r="W398" s="183"/>
      <c r="X398" s="183"/>
      <c r="Y398" s="183"/>
    </row>
    <row r="399" spans="1:26" s="174" customFormat="1" ht="13.5" customHeight="1">
      <c r="A399" s="190"/>
      <c r="B399" s="190" t="s">
        <v>440</v>
      </c>
      <c r="C399" s="190"/>
      <c r="D399" s="190"/>
      <c r="E399" s="190" t="s">
        <v>441</v>
      </c>
      <c r="F399" s="190"/>
      <c r="G399" s="190"/>
      <c r="H399" s="190"/>
      <c r="I399" s="190"/>
      <c r="J399" s="190"/>
      <c r="K399" s="190" t="s">
        <v>442</v>
      </c>
      <c r="L399" s="190"/>
      <c r="M399" s="512" t="s">
        <v>443</v>
      </c>
      <c r="N399" s="512"/>
      <c r="O399" s="191"/>
      <c r="P399" s="183"/>
      <c r="Q399" s="511" t="s">
        <v>444</v>
      </c>
      <c r="R399" s="511"/>
      <c r="S399" s="511"/>
      <c r="T399" s="511"/>
      <c r="U399" s="511"/>
      <c r="V399" s="511"/>
      <c r="W399" s="511"/>
      <c r="X399" s="511"/>
      <c r="Y399" s="511"/>
      <c r="Z399" s="511"/>
    </row>
    <row r="400" spans="1:26" s="174" customFormat="1" ht="3" customHeight="1">
      <c r="A400" s="190"/>
      <c r="B400" s="190"/>
      <c r="C400" s="190"/>
      <c r="D400" s="190"/>
      <c r="E400" s="190"/>
      <c r="F400" s="190"/>
      <c r="G400" s="190"/>
      <c r="H400" s="190"/>
      <c r="I400" s="190"/>
      <c r="J400" s="190"/>
      <c r="K400" s="190"/>
      <c r="L400" s="190"/>
      <c r="N400" s="183"/>
      <c r="O400" s="183"/>
      <c r="P400" s="183"/>
      <c r="Q400" s="511"/>
      <c r="R400" s="511"/>
      <c r="S400" s="511"/>
      <c r="T400" s="511"/>
      <c r="U400" s="511"/>
      <c r="V400" s="511"/>
      <c r="W400" s="511"/>
      <c r="X400" s="511"/>
      <c r="Y400" s="511"/>
      <c r="Z400" s="511"/>
    </row>
    <row r="401" spans="1:26" s="174" customFormat="1" ht="11.25" customHeight="1">
      <c r="A401" s="190"/>
      <c r="B401" s="190"/>
      <c r="C401" s="190"/>
      <c r="D401" s="190"/>
      <c r="E401" s="190"/>
      <c r="F401" s="190"/>
      <c r="G401" s="190"/>
      <c r="H401" s="190"/>
      <c r="I401" s="190"/>
      <c r="J401" s="190"/>
      <c r="K401" s="190"/>
      <c r="L401" s="190"/>
      <c r="M401" s="192"/>
      <c r="N401" s="184"/>
      <c r="O401" s="184"/>
      <c r="P401" s="184"/>
      <c r="Q401" s="511"/>
      <c r="R401" s="511"/>
      <c r="S401" s="511"/>
      <c r="T401" s="511"/>
      <c r="U401" s="511"/>
      <c r="V401" s="511"/>
      <c r="W401" s="511"/>
      <c r="X401" s="511"/>
      <c r="Y401" s="511"/>
      <c r="Z401" s="511"/>
    </row>
    <row r="402" spans="1:26" s="174" customFormat="1" ht="14.25" customHeight="1">
      <c r="A402" s="190"/>
      <c r="B402" s="190" t="s">
        <v>445</v>
      </c>
      <c r="C402" s="190"/>
      <c r="D402" s="190"/>
      <c r="E402" s="190" t="s">
        <v>446</v>
      </c>
      <c r="F402" s="190"/>
      <c r="G402" s="190"/>
      <c r="H402" s="190"/>
      <c r="I402" s="190" t="s">
        <v>447</v>
      </c>
      <c r="J402" s="190"/>
      <c r="K402" s="190"/>
      <c r="L402" s="190" t="s">
        <v>448</v>
      </c>
      <c r="M402" s="192"/>
      <c r="N402" s="190" t="s">
        <v>449</v>
      </c>
      <c r="O402" s="190"/>
      <c r="P402" s="184"/>
      <c r="Q402" s="511"/>
      <c r="R402" s="511"/>
      <c r="S402" s="511"/>
      <c r="T402" s="511"/>
      <c r="U402" s="511"/>
      <c r="V402" s="511"/>
      <c r="W402" s="511"/>
      <c r="X402" s="511"/>
      <c r="Y402" s="511"/>
      <c r="Z402" s="511"/>
    </row>
    <row r="403" spans="1:26" s="174" customFormat="1" ht="13.5" customHeight="1">
      <c r="A403" s="190"/>
      <c r="B403" s="190"/>
      <c r="C403" s="190"/>
      <c r="D403" s="190"/>
      <c r="E403" s="190"/>
      <c r="F403" s="190"/>
      <c r="G403" s="190"/>
      <c r="H403" s="190"/>
      <c r="I403" s="190"/>
      <c r="J403" s="190"/>
      <c r="K403" s="190"/>
      <c r="L403" s="190"/>
      <c r="M403" s="190"/>
      <c r="N403" s="190"/>
      <c r="O403" s="190"/>
      <c r="P403" s="183"/>
      <c r="Q403" s="511"/>
      <c r="R403" s="511"/>
      <c r="S403" s="511"/>
      <c r="T403" s="511"/>
      <c r="U403" s="511"/>
      <c r="V403" s="511"/>
      <c r="W403" s="511"/>
      <c r="X403" s="511"/>
      <c r="Y403" s="511"/>
      <c r="Z403" s="511"/>
    </row>
    <row r="404" spans="1:26" s="174" customFormat="1" ht="13.5" customHeight="1">
      <c r="B404" s="513" t="s">
        <v>450</v>
      </c>
      <c r="C404" s="513"/>
      <c r="D404" s="513"/>
      <c r="F404" s="513" t="s">
        <v>451</v>
      </c>
      <c r="G404" s="513"/>
      <c r="H404" s="513"/>
      <c r="I404" s="513"/>
      <c r="J404" s="513"/>
      <c r="K404" s="183"/>
      <c r="L404" s="514" t="s">
        <v>452</v>
      </c>
      <c r="M404" s="514"/>
      <c r="N404" s="183"/>
      <c r="O404" s="183"/>
      <c r="P404" s="183"/>
      <c r="Q404" s="511" t="s">
        <v>453</v>
      </c>
      <c r="R404" s="511"/>
      <c r="S404" s="511"/>
      <c r="T404" s="511"/>
      <c r="U404" s="511"/>
      <c r="V404" s="511"/>
      <c r="W404" s="511"/>
      <c r="X404" s="511"/>
      <c r="Y404" s="511"/>
      <c r="Z404" s="511"/>
    </row>
    <row r="405" spans="1:26" s="174" customFormat="1" ht="13.5" customHeight="1">
      <c r="A405" s="193"/>
      <c r="B405" s="513"/>
      <c r="C405" s="513"/>
      <c r="D405" s="513"/>
      <c r="E405" s="194"/>
      <c r="F405" s="513"/>
      <c r="G405" s="513"/>
      <c r="H405" s="513"/>
      <c r="I405" s="513"/>
      <c r="J405" s="513"/>
      <c r="K405" s="195"/>
      <c r="L405" s="514"/>
      <c r="M405" s="514"/>
      <c r="N405" s="195"/>
      <c r="O405" s="195"/>
      <c r="P405" s="183"/>
      <c r="Q405" s="511"/>
      <c r="R405" s="511"/>
      <c r="S405" s="511"/>
      <c r="T405" s="511"/>
      <c r="U405" s="511"/>
      <c r="V405" s="511"/>
      <c r="W405" s="511"/>
      <c r="X405" s="511"/>
      <c r="Y405" s="511"/>
      <c r="Z405" s="511"/>
    </row>
    <row r="406" spans="1:26" s="174" customFormat="1" ht="13.5" customHeight="1">
      <c r="A406" s="511" t="s">
        <v>454</v>
      </c>
      <c r="B406" s="511"/>
      <c r="C406" s="511"/>
      <c r="D406" s="511"/>
      <c r="E406" s="511"/>
      <c r="F406" s="511"/>
      <c r="G406" s="511"/>
      <c r="H406" s="511"/>
      <c r="I406" s="511"/>
      <c r="J406" s="511"/>
      <c r="K406" s="511"/>
      <c r="L406" s="511"/>
      <c r="M406" s="511"/>
      <c r="N406" s="511"/>
      <c r="O406" s="511"/>
      <c r="P406" s="511"/>
      <c r="Q406" s="511" t="s">
        <v>455</v>
      </c>
      <c r="R406" s="511"/>
      <c r="S406" s="511"/>
      <c r="T406" s="511"/>
      <c r="U406" s="511"/>
      <c r="V406" s="511"/>
      <c r="W406" s="511"/>
      <c r="X406" s="511"/>
      <c r="Y406" s="511"/>
      <c r="Z406" s="511"/>
    </row>
    <row r="407" spans="1:26" s="174" customFormat="1" ht="13.5" customHeight="1">
      <c r="A407" s="511"/>
      <c r="B407" s="511"/>
      <c r="C407" s="511"/>
      <c r="D407" s="511"/>
      <c r="E407" s="511"/>
      <c r="F407" s="511"/>
      <c r="G407" s="511"/>
      <c r="H407" s="511"/>
      <c r="I407" s="511"/>
      <c r="J407" s="511"/>
      <c r="K407" s="511"/>
      <c r="L407" s="511"/>
      <c r="M407" s="511"/>
      <c r="N407" s="511"/>
      <c r="O407" s="511"/>
      <c r="P407" s="511"/>
      <c r="Q407" s="511"/>
      <c r="R407" s="511"/>
      <c r="S407" s="511"/>
      <c r="T407" s="511"/>
      <c r="U407" s="511"/>
      <c r="V407" s="511"/>
      <c r="W407" s="511"/>
      <c r="X407" s="511"/>
      <c r="Y407" s="511"/>
      <c r="Z407" s="511"/>
    </row>
    <row r="408" spans="1:26" ht="13.5" customHeight="1">
      <c r="A408" s="189"/>
      <c r="B408" s="189"/>
      <c r="C408" s="189"/>
      <c r="D408" s="189"/>
      <c r="E408" s="189"/>
      <c r="F408" s="189"/>
      <c r="G408" s="189"/>
      <c r="H408" s="189"/>
      <c r="I408" s="189"/>
      <c r="J408" s="189"/>
      <c r="K408" s="189"/>
      <c r="L408" s="189"/>
      <c r="M408" s="189"/>
      <c r="N408" s="189"/>
      <c r="O408" s="189"/>
      <c r="P408" s="189"/>
      <c r="Q408" s="511"/>
      <c r="R408" s="511"/>
      <c r="S408" s="511"/>
      <c r="T408" s="511"/>
      <c r="U408" s="511"/>
      <c r="V408" s="511"/>
      <c r="W408" s="511"/>
      <c r="X408" s="511"/>
      <c r="Y408" s="511"/>
      <c r="Z408" s="511"/>
    </row>
    <row r="409" spans="1:26" ht="13.5" customHeight="1">
      <c r="M409" s="188"/>
      <c r="N409" s="188"/>
      <c r="O409" s="188"/>
      <c r="P409" s="188"/>
      <c r="Q409" s="511" t="s">
        <v>456</v>
      </c>
      <c r="R409" s="511"/>
      <c r="S409" s="511"/>
      <c r="T409" s="511"/>
      <c r="U409" s="511"/>
      <c r="V409" s="511"/>
      <c r="W409" s="511"/>
      <c r="X409" s="511"/>
      <c r="Y409" s="511"/>
      <c r="Z409" s="511"/>
    </row>
    <row r="410" spans="1:26" ht="13.5" customHeight="1">
      <c r="M410" s="188"/>
      <c r="N410" s="188"/>
      <c r="O410" s="188"/>
      <c r="P410" s="188"/>
      <c r="Q410" s="511"/>
      <c r="R410" s="511"/>
      <c r="S410" s="511"/>
      <c r="T410" s="511"/>
      <c r="U410" s="511"/>
      <c r="V410" s="511"/>
      <c r="W410" s="511"/>
      <c r="X410" s="511"/>
      <c r="Y410" s="511"/>
      <c r="Z410" s="511"/>
    </row>
    <row r="411" spans="1:26" ht="13.5" customHeight="1">
      <c r="A411" s="189"/>
      <c r="B411" s="189"/>
      <c r="C411" s="189"/>
      <c r="D411" s="189"/>
      <c r="E411" s="189"/>
      <c r="F411" s="189"/>
      <c r="G411" s="189"/>
      <c r="H411" s="189"/>
      <c r="I411" s="189"/>
      <c r="J411" s="189"/>
      <c r="K411" s="189"/>
      <c r="L411" s="189"/>
      <c r="M411" s="189"/>
      <c r="N411" s="189"/>
      <c r="P411" s="189"/>
      <c r="Q411" s="511" t="s">
        <v>457</v>
      </c>
      <c r="R411" s="511"/>
      <c r="S411" s="511"/>
      <c r="T411" s="511"/>
      <c r="U411" s="511"/>
      <c r="V411" s="511"/>
      <c r="W411" s="511"/>
      <c r="X411" s="511"/>
      <c r="Y411" s="511"/>
      <c r="Z411" s="511"/>
    </row>
    <row r="412" spans="1:26" ht="13.5" customHeight="1">
      <c r="M412" s="188"/>
      <c r="N412" s="188"/>
      <c r="P412" s="188"/>
      <c r="Q412" s="511"/>
      <c r="R412" s="511"/>
      <c r="S412" s="511"/>
      <c r="T412" s="511"/>
      <c r="U412" s="511"/>
      <c r="V412" s="511"/>
      <c r="W412" s="511"/>
      <c r="X412" s="511"/>
      <c r="Y412" s="511"/>
      <c r="Z412" s="511"/>
    </row>
    <row r="413" spans="1:26" ht="13.5" customHeight="1">
      <c r="M413" s="188"/>
      <c r="N413" s="188"/>
      <c r="P413" s="188"/>
      <c r="Q413" s="511" t="s">
        <v>458</v>
      </c>
      <c r="R413" s="511"/>
      <c r="S413" s="511"/>
      <c r="T413" s="511"/>
      <c r="U413" s="511"/>
      <c r="V413" s="511"/>
      <c r="W413" s="511"/>
      <c r="X413" s="511"/>
      <c r="Y413" s="511"/>
      <c r="Z413" s="511"/>
    </row>
    <row r="414" spans="1:26">
      <c r="M414" s="192"/>
      <c r="N414" s="184"/>
      <c r="P414" s="184"/>
      <c r="Q414" s="511"/>
      <c r="R414" s="511"/>
      <c r="S414" s="511"/>
      <c r="T414" s="511"/>
      <c r="U414" s="511"/>
      <c r="V414" s="511"/>
      <c r="W414" s="511"/>
      <c r="X414" s="511"/>
      <c r="Y414" s="511"/>
      <c r="Z414" s="511"/>
    </row>
    <row r="415" spans="1:26">
      <c r="Q415" s="183" t="s">
        <v>459</v>
      </c>
    </row>
  </sheetData>
  <sheetProtection algorithmName="SHA-512" hashValue="iml+tkZz4WwlyEfnYBrGN93+waaJ5zJouE7uZkR/mEUURB2ECwnW0NdAzEIVT6K6K5Ny6dUutMy38EOAEqJcJg==" saltValue="PASIo5Wja694J5JbVKo1PA==" spinCount="100000" sheet="1" objects="1" scenarios="1"/>
  <mergeCells count="1395">
    <mergeCell ref="M84:S84"/>
    <mergeCell ref="N85:O85"/>
    <mergeCell ref="W85:W86"/>
    <mergeCell ref="X85:Y86"/>
    <mergeCell ref="A86:C86"/>
    <mergeCell ref="D86:I86"/>
    <mergeCell ref="K86:M89"/>
    <mergeCell ref="A87:C87"/>
    <mergeCell ref="D87:I87"/>
    <mergeCell ref="Q60:U61"/>
    <mergeCell ref="V60:W61"/>
    <mergeCell ref="O61:O63"/>
    <mergeCell ref="X61:Y63"/>
    <mergeCell ref="N62:N63"/>
    <mergeCell ref="P62:P63"/>
    <mergeCell ref="Q62:U63"/>
    <mergeCell ref="V62:W63"/>
    <mergeCell ref="A74:P75"/>
    <mergeCell ref="Q74:Z76"/>
    <mergeCell ref="Q77:Z78"/>
    <mergeCell ref="Q79:Z80"/>
    <mergeCell ref="Q81:Z82"/>
    <mergeCell ref="M67:N67"/>
    <mergeCell ref="Q67:Z71"/>
    <mergeCell ref="B72:D72"/>
    <mergeCell ref="F72:J72"/>
    <mergeCell ref="L72:M72"/>
    <mergeCell ref="Q72:Z73"/>
    <mergeCell ref="B73:D73"/>
    <mergeCell ref="F73:J73"/>
    <mergeCell ref="L73:M73"/>
    <mergeCell ref="X52:Y54"/>
    <mergeCell ref="N54:N55"/>
    <mergeCell ref="P54:P55"/>
    <mergeCell ref="Q54:U55"/>
    <mergeCell ref="V54:W55"/>
    <mergeCell ref="O55:O57"/>
    <mergeCell ref="X55:Y57"/>
    <mergeCell ref="N56:N57"/>
    <mergeCell ref="P56:P57"/>
    <mergeCell ref="Q56:U57"/>
    <mergeCell ref="V56:W57"/>
    <mergeCell ref="A58:A63"/>
    <mergeCell ref="B58:E59"/>
    <mergeCell ref="F58:H63"/>
    <mergeCell ref="I58:I63"/>
    <mergeCell ref="J58:L60"/>
    <mergeCell ref="M58:M59"/>
    <mergeCell ref="B60:E61"/>
    <mergeCell ref="M60:M61"/>
    <mergeCell ref="J61:J63"/>
    <mergeCell ref="K61:K63"/>
    <mergeCell ref="L61:L63"/>
    <mergeCell ref="B62:E63"/>
    <mergeCell ref="M62:M63"/>
    <mergeCell ref="N58:N59"/>
    <mergeCell ref="O58:O60"/>
    <mergeCell ref="P58:P59"/>
    <mergeCell ref="Q58:U59"/>
    <mergeCell ref="V58:W59"/>
    <mergeCell ref="X58:Y60"/>
    <mergeCell ref="N60:N61"/>
    <mergeCell ref="P60:P61"/>
    <mergeCell ref="Q50:U51"/>
    <mergeCell ref="V50:W51"/>
    <mergeCell ref="A52:A57"/>
    <mergeCell ref="B52:E53"/>
    <mergeCell ref="F52:H57"/>
    <mergeCell ref="I52:I57"/>
    <mergeCell ref="J52:L54"/>
    <mergeCell ref="M52:M53"/>
    <mergeCell ref="B54:E55"/>
    <mergeCell ref="M54:M55"/>
    <mergeCell ref="J55:J57"/>
    <mergeCell ref="K55:K57"/>
    <mergeCell ref="L55:L57"/>
    <mergeCell ref="B56:E57"/>
    <mergeCell ref="M56:M57"/>
    <mergeCell ref="N52:N53"/>
    <mergeCell ref="O52:O54"/>
    <mergeCell ref="P52:P53"/>
    <mergeCell ref="Q52:U53"/>
    <mergeCell ref="V52:W53"/>
    <mergeCell ref="X43:Y45"/>
    <mergeCell ref="N44:N45"/>
    <mergeCell ref="P44:P45"/>
    <mergeCell ref="Q44:U45"/>
    <mergeCell ref="V44:W45"/>
    <mergeCell ref="A46:A51"/>
    <mergeCell ref="B46:E47"/>
    <mergeCell ref="F46:H51"/>
    <mergeCell ref="I46:I51"/>
    <mergeCell ref="J46:L48"/>
    <mergeCell ref="M46:M47"/>
    <mergeCell ref="B48:E49"/>
    <mergeCell ref="M48:M49"/>
    <mergeCell ref="J49:J51"/>
    <mergeCell ref="K49:K51"/>
    <mergeCell ref="L49:L51"/>
    <mergeCell ref="B50:E51"/>
    <mergeCell ref="M50:M51"/>
    <mergeCell ref="N46:N47"/>
    <mergeCell ref="O46:O48"/>
    <mergeCell ref="P46:P47"/>
    <mergeCell ref="Q46:U47"/>
    <mergeCell ref="V46:W47"/>
    <mergeCell ref="X46:Y48"/>
    <mergeCell ref="N48:N49"/>
    <mergeCell ref="P48:P49"/>
    <mergeCell ref="Q48:U49"/>
    <mergeCell ref="V48:W49"/>
    <mergeCell ref="O49:O51"/>
    <mergeCell ref="X49:Y51"/>
    <mergeCell ref="N50:N51"/>
    <mergeCell ref="P50:P51"/>
    <mergeCell ref="Q36:U37"/>
    <mergeCell ref="V36:W37"/>
    <mergeCell ref="O37:O39"/>
    <mergeCell ref="X37:Y39"/>
    <mergeCell ref="N38:N39"/>
    <mergeCell ref="P38:P39"/>
    <mergeCell ref="Q38:U39"/>
    <mergeCell ref="V38:W39"/>
    <mergeCell ref="A40:A45"/>
    <mergeCell ref="B40:E41"/>
    <mergeCell ref="F40:H45"/>
    <mergeCell ref="I40:I45"/>
    <mergeCell ref="J40:L42"/>
    <mergeCell ref="M40:M41"/>
    <mergeCell ref="B42:E43"/>
    <mergeCell ref="M42:M43"/>
    <mergeCell ref="J43:J45"/>
    <mergeCell ref="K43:K45"/>
    <mergeCell ref="L43:L45"/>
    <mergeCell ref="B44:E45"/>
    <mergeCell ref="M44:M45"/>
    <mergeCell ref="N40:N41"/>
    <mergeCell ref="O40:O42"/>
    <mergeCell ref="P40:P41"/>
    <mergeCell ref="Q40:U41"/>
    <mergeCell ref="V40:W41"/>
    <mergeCell ref="X40:Y42"/>
    <mergeCell ref="N42:N43"/>
    <mergeCell ref="P42:P43"/>
    <mergeCell ref="Q42:U43"/>
    <mergeCell ref="V42:W43"/>
    <mergeCell ref="O43:O45"/>
    <mergeCell ref="X28:Y30"/>
    <mergeCell ref="N30:N31"/>
    <mergeCell ref="P30:P31"/>
    <mergeCell ref="Q30:U31"/>
    <mergeCell ref="V30:W31"/>
    <mergeCell ref="O31:O33"/>
    <mergeCell ref="X31:Y33"/>
    <mergeCell ref="N32:N33"/>
    <mergeCell ref="P32:P33"/>
    <mergeCell ref="Q32:U33"/>
    <mergeCell ref="V32:W33"/>
    <mergeCell ref="A34:A39"/>
    <mergeCell ref="B34:E35"/>
    <mergeCell ref="F34:H39"/>
    <mergeCell ref="I34:I39"/>
    <mergeCell ref="J34:L36"/>
    <mergeCell ref="M34:M35"/>
    <mergeCell ref="B36:E37"/>
    <mergeCell ref="M36:M37"/>
    <mergeCell ref="J37:J39"/>
    <mergeCell ref="K37:K39"/>
    <mergeCell ref="L37:L39"/>
    <mergeCell ref="B38:E39"/>
    <mergeCell ref="M38:M39"/>
    <mergeCell ref="N34:N35"/>
    <mergeCell ref="O34:O36"/>
    <mergeCell ref="P34:P35"/>
    <mergeCell ref="Q34:U35"/>
    <mergeCell ref="V34:W35"/>
    <mergeCell ref="X34:Y36"/>
    <mergeCell ref="N36:N37"/>
    <mergeCell ref="P36:P37"/>
    <mergeCell ref="V22:W23"/>
    <mergeCell ref="M22:M23"/>
    <mergeCell ref="M24:M25"/>
    <mergeCell ref="A28:A33"/>
    <mergeCell ref="B28:E29"/>
    <mergeCell ref="F28:H33"/>
    <mergeCell ref="I28:I33"/>
    <mergeCell ref="J28:L30"/>
    <mergeCell ref="M28:M29"/>
    <mergeCell ref="B30:E31"/>
    <mergeCell ref="J31:J33"/>
    <mergeCell ref="K31:K33"/>
    <mergeCell ref="L31:L33"/>
    <mergeCell ref="B32:E33"/>
    <mergeCell ref="M32:M33"/>
    <mergeCell ref="M30:M31"/>
    <mergeCell ref="N28:N29"/>
    <mergeCell ref="O28:O30"/>
    <mergeCell ref="P28:P29"/>
    <mergeCell ref="Q28:U29"/>
    <mergeCell ref="V28:W29"/>
    <mergeCell ref="A16:A21"/>
    <mergeCell ref="B16:E17"/>
    <mergeCell ref="F16:H21"/>
    <mergeCell ref="I16:I21"/>
    <mergeCell ref="A22:A27"/>
    <mergeCell ref="B22:E23"/>
    <mergeCell ref="F22:H27"/>
    <mergeCell ref="I22:I27"/>
    <mergeCell ref="J22:L24"/>
    <mergeCell ref="B24:E25"/>
    <mergeCell ref="J25:J27"/>
    <mergeCell ref="K25:K27"/>
    <mergeCell ref="B18:E19"/>
    <mergeCell ref="B20:E21"/>
    <mergeCell ref="X22:Y24"/>
    <mergeCell ref="N24:N25"/>
    <mergeCell ref="P24:P25"/>
    <mergeCell ref="Q24:U25"/>
    <mergeCell ref="V24:W25"/>
    <mergeCell ref="L25:L27"/>
    <mergeCell ref="O25:O27"/>
    <mergeCell ref="X25:Y27"/>
    <mergeCell ref="B26:E27"/>
    <mergeCell ref="M26:M27"/>
    <mergeCell ref="N26:N27"/>
    <mergeCell ref="P26:P27"/>
    <mergeCell ref="Q26:U27"/>
    <mergeCell ref="V26:W27"/>
    <mergeCell ref="N22:N23"/>
    <mergeCell ref="O22:O24"/>
    <mergeCell ref="P22:P23"/>
    <mergeCell ref="Q22:U23"/>
    <mergeCell ref="M14:N15"/>
    <mergeCell ref="X19:Y21"/>
    <mergeCell ref="O16:O18"/>
    <mergeCell ref="P16:P17"/>
    <mergeCell ref="Q16:U17"/>
    <mergeCell ref="V16:W17"/>
    <mergeCell ref="X16:Y18"/>
    <mergeCell ref="V20:W21"/>
    <mergeCell ref="V18:W19"/>
    <mergeCell ref="J19:J21"/>
    <mergeCell ref="K19:K21"/>
    <mergeCell ref="L19:L21"/>
    <mergeCell ref="O19:O21"/>
    <mergeCell ref="M18:M19"/>
    <mergeCell ref="N18:N19"/>
    <mergeCell ref="P18:P19"/>
    <mergeCell ref="Q18:U19"/>
    <mergeCell ref="M20:M21"/>
    <mergeCell ref="N20:N21"/>
    <mergeCell ref="P20:P21"/>
    <mergeCell ref="Q20:U21"/>
    <mergeCell ref="J16:L18"/>
    <mergeCell ref="M16:M17"/>
    <mergeCell ref="N16:N17"/>
    <mergeCell ref="M1:S1"/>
    <mergeCell ref="N2:O2"/>
    <mergeCell ref="W2:W3"/>
    <mergeCell ref="X2:Y3"/>
    <mergeCell ref="A3:C3"/>
    <mergeCell ref="D3:I3"/>
    <mergeCell ref="K3:M6"/>
    <mergeCell ref="A4:C4"/>
    <mergeCell ref="D4:I4"/>
    <mergeCell ref="X4:Y4"/>
    <mergeCell ref="P6:S6"/>
    <mergeCell ref="X6:Y6"/>
    <mergeCell ref="P7:S7"/>
    <mergeCell ref="X7:Y7"/>
    <mergeCell ref="A10:A15"/>
    <mergeCell ref="B10:E11"/>
    <mergeCell ref="F10:H15"/>
    <mergeCell ref="I10:I15"/>
    <mergeCell ref="J10:L12"/>
    <mergeCell ref="M10:N11"/>
    <mergeCell ref="O10:O12"/>
    <mergeCell ref="P10:W12"/>
    <mergeCell ref="X10:Y12"/>
    <mergeCell ref="B12:E13"/>
    <mergeCell ref="M12:N13"/>
    <mergeCell ref="J13:L15"/>
    <mergeCell ref="O13:O15"/>
    <mergeCell ref="P13:P15"/>
    <mergeCell ref="Q13:U15"/>
    <mergeCell ref="V13:W15"/>
    <mergeCell ref="X13:Y15"/>
    <mergeCell ref="B14:E15"/>
    <mergeCell ref="I99:I104"/>
    <mergeCell ref="J99:L101"/>
    <mergeCell ref="M99:M100"/>
    <mergeCell ref="N99:N100"/>
    <mergeCell ref="O99:O101"/>
    <mergeCell ref="P99:P100"/>
    <mergeCell ref="X87:Y87"/>
    <mergeCell ref="P89:S89"/>
    <mergeCell ref="X89:Y89"/>
    <mergeCell ref="P90:S90"/>
    <mergeCell ref="X90:Y90"/>
    <mergeCell ref="A93:A98"/>
    <mergeCell ref="B93:E94"/>
    <mergeCell ref="F93:H98"/>
    <mergeCell ref="I93:I98"/>
    <mergeCell ref="J93:L95"/>
    <mergeCell ref="M93:N94"/>
    <mergeCell ref="O93:O95"/>
    <mergeCell ref="P93:W95"/>
    <mergeCell ref="X93:Y95"/>
    <mergeCell ref="B95:E96"/>
    <mergeCell ref="M95:N96"/>
    <mergeCell ref="J96:L98"/>
    <mergeCell ref="O96:O98"/>
    <mergeCell ref="P96:P98"/>
    <mergeCell ref="Q96:U98"/>
    <mergeCell ref="V96:W98"/>
    <mergeCell ref="X96:Y98"/>
    <mergeCell ref="B97:E98"/>
    <mergeCell ref="M97:N98"/>
    <mergeCell ref="A105:A110"/>
    <mergeCell ref="B105:E106"/>
    <mergeCell ref="F105:H110"/>
    <mergeCell ref="I105:I110"/>
    <mergeCell ref="J105:L107"/>
    <mergeCell ref="M105:M106"/>
    <mergeCell ref="N105:N106"/>
    <mergeCell ref="O105:O107"/>
    <mergeCell ref="P105:P106"/>
    <mergeCell ref="Q99:U100"/>
    <mergeCell ref="V99:W100"/>
    <mergeCell ref="X99:Y101"/>
    <mergeCell ref="B101:E102"/>
    <mergeCell ref="M101:M102"/>
    <mergeCell ref="N101:N102"/>
    <mergeCell ref="P101:P102"/>
    <mergeCell ref="Q101:U102"/>
    <mergeCell ref="V101:W102"/>
    <mergeCell ref="J102:J104"/>
    <mergeCell ref="K102:K104"/>
    <mergeCell ref="L102:L104"/>
    <mergeCell ref="O102:O104"/>
    <mergeCell ref="X102:Y104"/>
    <mergeCell ref="B103:E104"/>
    <mergeCell ref="M103:M104"/>
    <mergeCell ref="N103:N104"/>
    <mergeCell ref="P103:P104"/>
    <mergeCell ref="Q103:U104"/>
    <mergeCell ref="V103:W104"/>
    <mergeCell ref="A99:A104"/>
    <mergeCell ref="B99:E100"/>
    <mergeCell ref="F99:H104"/>
    <mergeCell ref="I111:I116"/>
    <mergeCell ref="J111:L113"/>
    <mergeCell ref="M111:M112"/>
    <mergeCell ref="N111:N112"/>
    <mergeCell ref="O111:O113"/>
    <mergeCell ref="P111:P112"/>
    <mergeCell ref="Q105:U106"/>
    <mergeCell ref="V105:W106"/>
    <mergeCell ref="X105:Y107"/>
    <mergeCell ref="B107:E108"/>
    <mergeCell ref="M107:M108"/>
    <mergeCell ref="N107:N108"/>
    <mergeCell ref="P107:P108"/>
    <mergeCell ref="Q107:U108"/>
    <mergeCell ref="V107:W108"/>
    <mergeCell ref="J108:J110"/>
    <mergeCell ref="K108:K110"/>
    <mergeCell ref="L108:L110"/>
    <mergeCell ref="O108:O110"/>
    <mergeCell ref="X108:Y110"/>
    <mergeCell ref="B109:E110"/>
    <mergeCell ref="M109:M110"/>
    <mergeCell ref="N109:N110"/>
    <mergeCell ref="P109:P110"/>
    <mergeCell ref="Q109:U110"/>
    <mergeCell ref="V109:W110"/>
    <mergeCell ref="A117:A122"/>
    <mergeCell ref="B117:E118"/>
    <mergeCell ref="F117:H122"/>
    <mergeCell ref="I117:I122"/>
    <mergeCell ref="J117:L119"/>
    <mergeCell ref="M117:M118"/>
    <mergeCell ref="N117:N118"/>
    <mergeCell ref="O117:O119"/>
    <mergeCell ref="P117:P118"/>
    <mergeCell ref="Q111:U112"/>
    <mergeCell ref="V111:W112"/>
    <mergeCell ref="X111:Y113"/>
    <mergeCell ref="B113:E114"/>
    <mergeCell ref="M113:M114"/>
    <mergeCell ref="N113:N114"/>
    <mergeCell ref="P113:P114"/>
    <mergeCell ref="Q113:U114"/>
    <mergeCell ref="V113:W114"/>
    <mergeCell ref="J114:J116"/>
    <mergeCell ref="K114:K116"/>
    <mergeCell ref="L114:L116"/>
    <mergeCell ref="O114:O116"/>
    <mergeCell ref="X114:Y116"/>
    <mergeCell ref="B115:E116"/>
    <mergeCell ref="M115:M116"/>
    <mergeCell ref="N115:N116"/>
    <mergeCell ref="P115:P116"/>
    <mergeCell ref="Q115:U116"/>
    <mergeCell ref="V115:W116"/>
    <mergeCell ref="A111:A116"/>
    <mergeCell ref="B111:E112"/>
    <mergeCell ref="F111:H116"/>
    <mergeCell ref="I123:I128"/>
    <mergeCell ref="J123:L125"/>
    <mergeCell ref="M123:M124"/>
    <mergeCell ref="N123:N124"/>
    <mergeCell ref="O123:O125"/>
    <mergeCell ref="P123:P124"/>
    <mergeCell ref="Q117:U118"/>
    <mergeCell ref="V117:W118"/>
    <mergeCell ref="X117:Y119"/>
    <mergeCell ref="B119:E120"/>
    <mergeCell ref="M119:M120"/>
    <mergeCell ref="N119:N120"/>
    <mergeCell ref="P119:P120"/>
    <mergeCell ref="Q119:U120"/>
    <mergeCell ref="V119:W120"/>
    <mergeCell ref="J120:J122"/>
    <mergeCell ref="K120:K122"/>
    <mergeCell ref="L120:L122"/>
    <mergeCell ref="O120:O122"/>
    <mergeCell ref="X120:Y122"/>
    <mergeCell ref="B121:E122"/>
    <mergeCell ref="M121:M122"/>
    <mergeCell ref="N121:N122"/>
    <mergeCell ref="P121:P122"/>
    <mergeCell ref="Q121:U122"/>
    <mergeCell ref="V121:W122"/>
    <mergeCell ref="A129:A134"/>
    <mergeCell ref="B129:E130"/>
    <mergeCell ref="F129:H134"/>
    <mergeCell ref="I129:I134"/>
    <mergeCell ref="J129:L131"/>
    <mergeCell ref="M129:M130"/>
    <mergeCell ref="N129:N130"/>
    <mergeCell ref="O129:O131"/>
    <mergeCell ref="P129:P130"/>
    <mergeCell ref="Q123:U124"/>
    <mergeCell ref="V123:W124"/>
    <mergeCell ref="X123:Y125"/>
    <mergeCell ref="B125:E126"/>
    <mergeCell ref="M125:M126"/>
    <mergeCell ref="N125:N126"/>
    <mergeCell ref="P125:P126"/>
    <mergeCell ref="Q125:U126"/>
    <mergeCell ref="V125:W126"/>
    <mergeCell ref="J126:J128"/>
    <mergeCell ref="K126:K128"/>
    <mergeCell ref="L126:L128"/>
    <mergeCell ref="O126:O128"/>
    <mergeCell ref="X126:Y128"/>
    <mergeCell ref="B127:E128"/>
    <mergeCell ref="M127:M128"/>
    <mergeCell ref="N127:N128"/>
    <mergeCell ref="P127:P128"/>
    <mergeCell ref="Q127:U128"/>
    <mergeCell ref="V127:W128"/>
    <mergeCell ref="A123:A128"/>
    <mergeCell ref="B123:E124"/>
    <mergeCell ref="F123:H128"/>
    <mergeCell ref="B135:E136"/>
    <mergeCell ref="F135:H140"/>
    <mergeCell ref="I135:I140"/>
    <mergeCell ref="J135:L137"/>
    <mergeCell ref="M135:M136"/>
    <mergeCell ref="N135:N136"/>
    <mergeCell ref="O135:O137"/>
    <mergeCell ref="P135:P136"/>
    <mergeCell ref="Q129:U130"/>
    <mergeCell ref="V129:W130"/>
    <mergeCell ref="X129:Y131"/>
    <mergeCell ref="B131:E132"/>
    <mergeCell ref="M131:M132"/>
    <mergeCell ref="N131:N132"/>
    <mergeCell ref="P131:P132"/>
    <mergeCell ref="Q131:U132"/>
    <mergeCell ref="V131:W132"/>
    <mergeCell ref="J132:J134"/>
    <mergeCell ref="K132:K134"/>
    <mergeCell ref="L132:L134"/>
    <mergeCell ref="O132:O134"/>
    <mergeCell ref="X132:Y134"/>
    <mergeCell ref="B133:E134"/>
    <mergeCell ref="M133:M134"/>
    <mergeCell ref="N133:N134"/>
    <mergeCell ref="P133:P134"/>
    <mergeCell ref="Q133:U134"/>
    <mergeCell ref="V133:W134"/>
    <mergeCell ref="Q145:U146"/>
    <mergeCell ref="V145:W146"/>
    <mergeCell ref="A141:A146"/>
    <mergeCell ref="B141:E142"/>
    <mergeCell ref="F141:H146"/>
    <mergeCell ref="I141:I146"/>
    <mergeCell ref="J141:L143"/>
    <mergeCell ref="M141:M142"/>
    <mergeCell ref="N141:N142"/>
    <mergeCell ref="O141:O143"/>
    <mergeCell ref="P141:P142"/>
    <mergeCell ref="Q135:U136"/>
    <mergeCell ref="V135:W136"/>
    <mergeCell ref="X135:Y137"/>
    <mergeCell ref="B137:E138"/>
    <mergeCell ref="M137:M138"/>
    <mergeCell ref="N137:N138"/>
    <mergeCell ref="P137:P138"/>
    <mergeCell ref="Q137:U138"/>
    <mergeCell ref="V137:W138"/>
    <mergeCell ref="J138:J140"/>
    <mergeCell ref="K138:K140"/>
    <mergeCell ref="L138:L140"/>
    <mergeCell ref="O138:O140"/>
    <mergeCell ref="X138:Y140"/>
    <mergeCell ref="B139:E140"/>
    <mergeCell ref="M139:M140"/>
    <mergeCell ref="N139:N140"/>
    <mergeCell ref="P139:P140"/>
    <mergeCell ref="Q139:U140"/>
    <mergeCell ref="V139:W140"/>
    <mergeCell ref="A135:A140"/>
    <mergeCell ref="A157:P158"/>
    <mergeCell ref="Q157:Z159"/>
    <mergeCell ref="Q160:Z161"/>
    <mergeCell ref="Q162:Z163"/>
    <mergeCell ref="Q164:Z165"/>
    <mergeCell ref="M150:N150"/>
    <mergeCell ref="Q150:Z154"/>
    <mergeCell ref="B155:D155"/>
    <mergeCell ref="F155:J155"/>
    <mergeCell ref="L155:M155"/>
    <mergeCell ref="Q155:Z156"/>
    <mergeCell ref="B156:D156"/>
    <mergeCell ref="F156:J156"/>
    <mergeCell ref="L156:M156"/>
    <mergeCell ref="Q141:U142"/>
    <mergeCell ref="V141:W142"/>
    <mergeCell ref="X141:Y143"/>
    <mergeCell ref="B143:E144"/>
    <mergeCell ref="M143:M144"/>
    <mergeCell ref="N143:N144"/>
    <mergeCell ref="P143:P144"/>
    <mergeCell ref="Q143:U144"/>
    <mergeCell ref="V143:W144"/>
    <mergeCell ref="J144:J146"/>
    <mergeCell ref="K144:K146"/>
    <mergeCell ref="L144:L146"/>
    <mergeCell ref="O144:O146"/>
    <mergeCell ref="X144:Y146"/>
    <mergeCell ref="B145:E146"/>
    <mergeCell ref="M145:M146"/>
    <mergeCell ref="N145:N146"/>
    <mergeCell ref="P145:P146"/>
    <mergeCell ref="I182:I187"/>
    <mergeCell ref="J182:L184"/>
    <mergeCell ref="M182:M183"/>
    <mergeCell ref="N182:N183"/>
    <mergeCell ref="O182:O184"/>
    <mergeCell ref="P182:P183"/>
    <mergeCell ref="P173:S173"/>
    <mergeCell ref="X173:Y173"/>
    <mergeCell ref="A176:A181"/>
    <mergeCell ref="B176:E177"/>
    <mergeCell ref="F176:H181"/>
    <mergeCell ref="I176:I181"/>
    <mergeCell ref="J176:L178"/>
    <mergeCell ref="M176:N177"/>
    <mergeCell ref="O176:O178"/>
    <mergeCell ref="P176:W178"/>
    <mergeCell ref="X176:Y178"/>
    <mergeCell ref="B178:E179"/>
    <mergeCell ref="M178:N179"/>
    <mergeCell ref="J179:L181"/>
    <mergeCell ref="O179:O181"/>
    <mergeCell ref="P179:P181"/>
    <mergeCell ref="Q179:U181"/>
    <mergeCell ref="V179:W181"/>
    <mergeCell ref="X179:Y181"/>
    <mergeCell ref="B180:E181"/>
    <mergeCell ref="M180:N181"/>
    <mergeCell ref="A188:A193"/>
    <mergeCell ref="B188:E189"/>
    <mergeCell ref="F188:H193"/>
    <mergeCell ref="I188:I193"/>
    <mergeCell ref="J188:L190"/>
    <mergeCell ref="M188:M189"/>
    <mergeCell ref="N188:N189"/>
    <mergeCell ref="O188:O190"/>
    <mergeCell ref="P188:P189"/>
    <mergeCell ref="Q182:U183"/>
    <mergeCell ref="V182:W183"/>
    <mergeCell ref="X182:Y184"/>
    <mergeCell ref="B184:E185"/>
    <mergeCell ref="M184:M185"/>
    <mergeCell ref="N184:N185"/>
    <mergeCell ref="P184:P185"/>
    <mergeCell ref="Q184:U185"/>
    <mergeCell ref="V184:W185"/>
    <mergeCell ref="J185:J187"/>
    <mergeCell ref="K185:K187"/>
    <mergeCell ref="L185:L187"/>
    <mergeCell ref="O185:O187"/>
    <mergeCell ref="X185:Y187"/>
    <mergeCell ref="B186:E187"/>
    <mergeCell ref="M186:M187"/>
    <mergeCell ref="N186:N187"/>
    <mergeCell ref="P186:P187"/>
    <mergeCell ref="Q186:U187"/>
    <mergeCell ref="V186:W187"/>
    <mergeCell ref="A182:A187"/>
    <mergeCell ref="B182:E183"/>
    <mergeCell ref="F182:H187"/>
    <mergeCell ref="I194:I199"/>
    <mergeCell ref="J194:L196"/>
    <mergeCell ref="M194:M195"/>
    <mergeCell ref="N194:N195"/>
    <mergeCell ref="O194:O196"/>
    <mergeCell ref="P194:P195"/>
    <mergeCell ref="Q188:U189"/>
    <mergeCell ref="V188:W189"/>
    <mergeCell ref="X188:Y190"/>
    <mergeCell ref="B190:E191"/>
    <mergeCell ref="M190:M191"/>
    <mergeCell ref="N190:N191"/>
    <mergeCell ref="P190:P191"/>
    <mergeCell ref="Q190:U191"/>
    <mergeCell ref="V190:W191"/>
    <mergeCell ref="J191:J193"/>
    <mergeCell ref="K191:K193"/>
    <mergeCell ref="L191:L193"/>
    <mergeCell ref="O191:O193"/>
    <mergeCell ref="X191:Y193"/>
    <mergeCell ref="B192:E193"/>
    <mergeCell ref="M192:M193"/>
    <mergeCell ref="N192:N193"/>
    <mergeCell ref="P192:P193"/>
    <mergeCell ref="Q192:U193"/>
    <mergeCell ref="V192:W193"/>
    <mergeCell ref="A200:A205"/>
    <mergeCell ref="B200:E201"/>
    <mergeCell ref="F200:H205"/>
    <mergeCell ref="I200:I205"/>
    <mergeCell ref="J200:L202"/>
    <mergeCell ref="M200:M201"/>
    <mergeCell ref="N200:N201"/>
    <mergeCell ref="O200:O202"/>
    <mergeCell ref="P200:P201"/>
    <mergeCell ref="Q194:U195"/>
    <mergeCell ref="V194:W195"/>
    <mergeCell ref="X194:Y196"/>
    <mergeCell ref="B196:E197"/>
    <mergeCell ref="M196:M197"/>
    <mergeCell ref="N196:N197"/>
    <mergeCell ref="P196:P197"/>
    <mergeCell ref="Q196:U197"/>
    <mergeCell ref="V196:W197"/>
    <mergeCell ref="J197:J199"/>
    <mergeCell ref="K197:K199"/>
    <mergeCell ref="L197:L199"/>
    <mergeCell ref="O197:O199"/>
    <mergeCell ref="X197:Y199"/>
    <mergeCell ref="B198:E199"/>
    <mergeCell ref="M198:M199"/>
    <mergeCell ref="N198:N199"/>
    <mergeCell ref="P198:P199"/>
    <mergeCell ref="Q198:U199"/>
    <mergeCell ref="V198:W199"/>
    <mergeCell ref="A194:A199"/>
    <mergeCell ref="B194:E195"/>
    <mergeCell ref="F194:H199"/>
    <mergeCell ref="I206:I211"/>
    <mergeCell ref="J206:L208"/>
    <mergeCell ref="M206:M207"/>
    <mergeCell ref="N206:N207"/>
    <mergeCell ref="O206:O208"/>
    <mergeCell ref="P206:P207"/>
    <mergeCell ref="Q200:U201"/>
    <mergeCell ref="V200:W201"/>
    <mergeCell ref="X200:Y202"/>
    <mergeCell ref="B202:E203"/>
    <mergeCell ref="M202:M203"/>
    <mergeCell ref="N202:N203"/>
    <mergeCell ref="P202:P203"/>
    <mergeCell ref="Q202:U203"/>
    <mergeCell ref="V202:W203"/>
    <mergeCell ref="J203:J205"/>
    <mergeCell ref="K203:K205"/>
    <mergeCell ref="L203:L205"/>
    <mergeCell ref="O203:O205"/>
    <mergeCell ref="X203:Y205"/>
    <mergeCell ref="B204:E205"/>
    <mergeCell ref="M204:M205"/>
    <mergeCell ref="N204:N205"/>
    <mergeCell ref="P204:P205"/>
    <mergeCell ref="Q204:U205"/>
    <mergeCell ref="V204:W205"/>
    <mergeCell ref="A212:A217"/>
    <mergeCell ref="B212:E213"/>
    <mergeCell ref="F212:H217"/>
    <mergeCell ref="I212:I217"/>
    <mergeCell ref="J212:L214"/>
    <mergeCell ref="M212:M213"/>
    <mergeCell ref="N212:N213"/>
    <mergeCell ref="O212:O214"/>
    <mergeCell ref="P212:P213"/>
    <mergeCell ref="Q206:U207"/>
    <mergeCell ref="V206:W207"/>
    <mergeCell ref="X206:Y208"/>
    <mergeCell ref="B208:E209"/>
    <mergeCell ref="M208:M209"/>
    <mergeCell ref="N208:N209"/>
    <mergeCell ref="P208:P209"/>
    <mergeCell ref="Q208:U209"/>
    <mergeCell ref="V208:W209"/>
    <mergeCell ref="J209:J211"/>
    <mergeCell ref="K209:K211"/>
    <mergeCell ref="L209:L211"/>
    <mergeCell ref="O209:O211"/>
    <mergeCell ref="X209:Y211"/>
    <mergeCell ref="B210:E211"/>
    <mergeCell ref="M210:M211"/>
    <mergeCell ref="N210:N211"/>
    <mergeCell ref="P210:P211"/>
    <mergeCell ref="Q210:U211"/>
    <mergeCell ref="V210:W211"/>
    <mergeCell ref="A206:A211"/>
    <mergeCell ref="B206:E207"/>
    <mergeCell ref="F206:H211"/>
    <mergeCell ref="I218:I223"/>
    <mergeCell ref="J218:L220"/>
    <mergeCell ref="M218:M219"/>
    <mergeCell ref="N218:N219"/>
    <mergeCell ref="O218:O220"/>
    <mergeCell ref="P218:P219"/>
    <mergeCell ref="Q212:U213"/>
    <mergeCell ref="V212:W213"/>
    <mergeCell ref="X212:Y214"/>
    <mergeCell ref="B214:E215"/>
    <mergeCell ref="M214:M215"/>
    <mergeCell ref="N214:N215"/>
    <mergeCell ref="P214:P215"/>
    <mergeCell ref="Q214:U215"/>
    <mergeCell ref="V214:W215"/>
    <mergeCell ref="J215:J217"/>
    <mergeCell ref="K215:K217"/>
    <mergeCell ref="L215:L217"/>
    <mergeCell ref="O215:O217"/>
    <mergeCell ref="X215:Y217"/>
    <mergeCell ref="B216:E217"/>
    <mergeCell ref="M216:M217"/>
    <mergeCell ref="N216:N217"/>
    <mergeCell ref="P216:P217"/>
    <mergeCell ref="Q216:U217"/>
    <mergeCell ref="V216:W217"/>
    <mergeCell ref="A224:A229"/>
    <mergeCell ref="B224:E225"/>
    <mergeCell ref="F224:H229"/>
    <mergeCell ref="I224:I229"/>
    <mergeCell ref="J224:L226"/>
    <mergeCell ref="M224:M225"/>
    <mergeCell ref="N224:N225"/>
    <mergeCell ref="O224:O226"/>
    <mergeCell ref="P224:P225"/>
    <mergeCell ref="Q218:U219"/>
    <mergeCell ref="V218:W219"/>
    <mergeCell ref="X218:Y220"/>
    <mergeCell ref="B220:E221"/>
    <mergeCell ref="M220:M221"/>
    <mergeCell ref="N220:N221"/>
    <mergeCell ref="P220:P221"/>
    <mergeCell ref="Q220:U221"/>
    <mergeCell ref="V220:W221"/>
    <mergeCell ref="J221:J223"/>
    <mergeCell ref="K221:K223"/>
    <mergeCell ref="L221:L223"/>
    <mergeCell ref="O221:O223"/>
    <mergeCell ref="X221:Y223"/>
    <mergeCell ref="B222:E223"/>
    <mergeCell ref="M222:M223"/>
    <mergeCell ref="N222:N223"/>
    <mergeCell ref="P222:P223"/>
    <mergeCell ref="Q222:U223"/>
    <mergeCell ref="V222:W223"/>
    <mergeCell ref="A218:A223"/>
    <mergeCell ref="B218:E219"/>
    <mergeCell ref="F218:H223"/>
    <mergeCell ref="F238:J238"/>
    <mergeCell ref="L238:M238"/>
    <mergeCell ref="Q238:Z239"/>
    <mergeCell ref="B239:D239"/>
    <mergeCell ref="F239:J239"/>
    <mergeCell ref="L239:M239"/>
    <mergeCell ref="Q224:U225"/>
    <mergeCell ref="V224:W225"/>
    <mergeCell ref="X224:Y226"/>
    <mergeCell ref="B226:E227"/>
    <mergeCell ref="M226:M227"/>
    <mergeCell ref="N226:N227"/>
    <mergeCell ref="P226:P227"/>
    <mergeCell ref="Q226:U227"/>
    <mergeCell ref="V226:W227"/>
    <mergeCell ref="J227:J229"/>
    <mergeCell ref="K227:K229"/>
    <mergeCell ref="L227:L229"/>
    <mergeCell ref="O227:O229"/>
    <mergeCell ref="X227:Y229"/>
    <mergeCell ref="B228:E229"/>
    <mergeCell ref="M228:M229"/>
    <mergeCell ref="N228:N229"/>
    <mergeCell ref="P228:P229"/>
    <mergeCell ref="Q228:U229"/>
    <mergeCell ref="V228:W229"/>
    <mergeCell ref="M167:S167"/>
    <mergeCell ref="M250:S250"/>
    <mergeCell ref="N251:O251"/>
    <mergeCell ref="W251:W252"/>
    <mergeCell ref="X251:Y252"/>
    <mergeCell ref="A252:C252"/>
    <mergeCell ref="D252:I252"/>
    <mergeCell ref="K252:M255"/>
    <mergeCell ref="A253:C253"/>
    <mergeCell ref="D253:I253"/>
    <mergeCell ref="X253:Y253"/>
    <mergeCell ref="P255:S255"/>
    <mergeCell ref="X255:Y255"/>
    <mergeCell ref="A240:P241"/>
    <mergeCell ref="Q240:Z242"/>
    <mergeCell ref="Q243:Z244"/>
    <mergeCell ref="Q245:Z246"/>
    <mergeCell ref="Q247:Z248"/>
    <mergeCell ref="X172:Y172"/>
    <mergeCell ref="P172:S172"/>
    <mergeCell ref="K169:M172"/>
    <mergeCell ref="D170:I170"/>
    <mergeCell ref="A170:C170"/>
    <mergeCell ref="D169:I169"/>
    <mergeCell ref="A169:C169"/>
    <mergeCell ref="X170:Y170"/>
    <mergeCell ref="X168:Y169"/>
    <mergeCell ref="W168:W169"/>
    <mergeCell ref="N168:O168"/>
    <mergeCell ref="M233:N233"/>
    <mergeCell ref="Q233:Z237"/>
    <mergeCell ref="B238:D238"/>
    <mergeCell ref="I265:I270"/>
    <mergeCell ref="J265:L267"/>
    <mergeCell ref="M265:M266"/>
    <mergeCell ref="N265:N266"/>
    <mergeCell ref="O265:O267"/>
    <mergeCell ref="P265:P266"/>
    <mergeCell ref="P256:S256"/>
    <mergeCell ref="X256:Y256"/>
    <mergeCell ref="A259:A264"/>
    <mergeCell ref="B259:E260"/>
    <mergeCell ref="F259:H264"/>
    <mergeCell ref="I259:I264"/>
    <mergeCell ref="J259:L261"/>
    <mergeCell ref="M259:N260"/>
    <mergeCell ref="O259:O261"/>
    <mergeCell ref="P259:W261"/>
    <mergeCell ref="X259:Y261"/>
    <mergeCell ref="B261:E262"/>
    <mergeCell ref="M261:N262"/>
    <mergeCell ref="J262:L264"/>
    <mergeCell ref="O262:O264"/>
    <mergeCell ref="P262:P264"/>
    <mergeCell ref="Q262:U264"/>
    <mergeCell ref="V262:W264"/>
    <mergeCell ref="X262:Y264"/>
    <mergeCell ref="B263:E264"/>
    <mergeCell ref="M263:N264"/>
    <mergeCell ref="A271:A276"/>
    <mergeCell ref="B271:E272"/>
    <mergeCell ref="F271:H276"/>
    <mergeCell ref="I271:I276"/>
    <mergeCell ref="J271:L273"/>
    <mergeCell ref="M271:M272"/>
    <mergeCell ref="N271:N272"/>
    <mergeCell ref="O271:O273"/>
    <mergeCell ref="P271:P272"/>
    <mergeCell ref="Q265:U266"/>
    <mergeCell ref="V265:W266"/>
    <mergeCell ref="X265:Y267"/>
    <mergeCell ref="B267:E268"/>
    <mergeCell ref="M267:M268"/>
    <mergeCell ref="N267:N268"/>
    <mergeCell ref="P267:P268"/>
    <mergeCell ref="Q267:U268"/>
    <mergeCell ref="V267:W268"/>
    <mergeCell ref="J268:J270"/>
    <mergeCell ref="K268:K270"/>
    <mergeCell ref="L268:L270"/>
    <mergeCell ref="O268:O270"/>
    <mergeCell ref="X268:Y270"/>
    <mergeCell ref="B269:E270"/>
    <mergeCell ref="M269:M270"/>
    <mergeCell ref="N269:N270"/>
    <mergeCell ref="P269:P270"/>
    <mergeCell ref="Q269:U270"/>
    <mergeCell ref="V269:W270"/>
    <mergeCell ref="A265:A270"/>
    <mergeCell ref="B265:E266"/>
    <mergeCell ref="F265:H270"/>
    <mergeCell ref="I277:I282"/>
    <mergeCell ref="J277:L279"/>
    <mergeCell ref="M277:M278"/>
    <mergeCell ref="N277:N278"/>
    <mergeCell ref="O277:O279"/>
    <mergeCell ref="P277:P278"/>
    <mergeCell ref="Q271:U272"/>
    <mergeCell ref="V271:W272"/>
    <mergeCell ref="X271:Y273"/>
    <mergeCell ref="B273:E274"/>
    <mergeCell ref="M273:M274"/>
    <mergeCell ref="N273:N274"/>
    <mergeCell ref="P273:P274"/>
    <mergeCell ref="Q273:U274"/>
    <mergeCell ref="V273:W274"/>
    <mergeCell ref="J274:J276"/>
    <mergeCell ref="K274:K276"/>
    <mergeCell ref="L274:L276"/>
    <mergeCell ref="O274:O276"/>
    <mergeCell ref="X274:Y276"/>
    <mergeCell ref="B275:E276"/>
    <mergeCell ref="M275:M276"/>
    <mergeCell ref="N275:N276"/>
    <mergeCell ref="P275:P276"/>
    <mergeCell ref="Q275:U276"/>
    <mergeCell ref="V275:W276"/>
    <mergeCell ref="A283:A288"/>
    <mergeCell ref="B283:E284"/>
    <mergeCell ref="F283:H288"/>
    <mergeCell ref="I283:I288"/>
    <mergeCell ref="J283:L285"/>
    <mergeCell ref="M283:M284"/>
    <mergeCell ref="N283:N284"/>
    <mergeCell ref="O283:O285"/>
    <mergeCell ref="P283:P284"/>
    <mergeCell ref="Q277:U278"/>
    <mergeCell ref="V277:W278"/>
    <mergeCell ref="X277:Y279"/>
    <mergeCell ref="B279:E280"/>
    <mergeCell ref="M279:M280"/>
    <mergeCell ref="N279:N280"/>
    <mergeCell ref="P279:P280"/>
    <mergeCell ref="Q279:U280"/>
    <mergeCell ref="V279:W280"/>
    <mergeCell ref="J280:J282"/>
    <mergeCell ref="K280:K282"/>
    <mergeCell ref="L280:L282"/>
    <mergeCell ref="O280:O282"/>
    <mergeCell ref="X280:Y282"/>
    <mergeCell ref="B281:E282"/>
    <mergeCell ref="M281:M282"/>
    <mergeCell ref="N281:N282"/>
    <mergeCell ref="P281:P282"/>
    <mergeCell ref="Q281:U282"/>
    <mergeCell ref="V281:W282"/>
    <mergeCell ref="A277:A282"/>
    <mergeCell ref="B277:E278"/>
    <mergeCell ref="F277:H282"/>
    <mergeCell ref="I289:I294"/>
    <mergeCell ref="J289:L291"/>
    <mergeCell ref="M289:M290"/>
    <mergeCell ref="N289:N290"/>
    <mergeCell ref="O289:O291"/>
    <mergeCell ref="P289:P290"/>
    <mergeCell ref="Q283:U284"/>
    <mergeCell ref="V283:W284"/>
    <mergeCell ref="X283:Y285"/>
    <mergeCell ref="B285:E286"/>
    <mergeCell ref="M285:M286"/>
    <mergeCell ref="N285:N286"/>
    <mergeCell ref="P285:P286"/>
    <mergeCell ref="Q285:U286"/>
    <mergeCell ref="V285:W286"/>
    <mergeCell ref="J286:J288"/>
    <mergeCell ref="K286:K288"/>
    <mergeCell ref="L286:L288"/>
    <mergeCell ref="O286:O288"/>
    <mergeCell ref="X286:Y288"/>
    <mergeCell ref="B287:E288"/>
    <mergeCell ref="M287:M288"/>
    <mergeCell ref="N287:N288"/>
    <mergeCell ref="P287:P288"/>
    <mergeCell ref="Q287:U288"/>
    <mergeCell ref="V287:W288"/>
    <mergeCell ref="A295:A300"/>
    <mergeCell ref="B295:E296"/>
    <mergeCell ref="F295:H300"/>
    <mergeCell ref="I295:I300"/>
    <mergeCell ref="J295:L297"/>
    <mergeCell ref="M295:M296"/>
    <mergeCell ref="N295:N296"/>
    <mergeCell ref="O295:O297"/>
    <mergeCell ref="P295:P296"/>
    <mergeCell ref="Q289:U290"/>
    <mergeCell ref="V289:W290"/>
    <mergeCell ref="X289:Y291"/>
    <mergeCell ref="B291:E292"/>
    <mergeCell ref="M291:M292"/>
    <mergeCell ref="N291:N292"/>
    <mergeCell ref="P291:P292"/>
    <mergeCell ref="Q291:U292"/>
    <mergeCell ref="V291:W292"/>
    <mergeCell ref="J292:J294"/>
    <mergeCell ref="K292:K294"/>
    <mergeCell ref="L292:L294"/>
    <mergeCell ref="O292:O294"/>
    <mergeCell ref="X292:Y294"/>
    <mergeCell ref="B293:E294"/>
    <mergeCell ref="M293:M294"/>
    <mergeCell ref="N293:N294"/>
    <mergeCell ref="P293:P294"/>
    <mergeCell ref="Q293:U294"/>
    <mergeCell ref="V293:W294"/>
    <mergeCell ref="A289:A294"/>
    <mergeCell ref="B289:E290"/>
    <mergeCell ref="F289:H294"/>
    <mergeCell ref="I301:I306"/>
    <mergeCell ref="J301:L303"/>
    <mergeCell ref="M301:M302"/>
    <mergeCell ref="N301:N302"/>
    <mergeCell ref="O301:O303"/>
    <mergeCell ref="P301:P302"/>
    <mergeCell ref="Q295:U296"/>
    <mergeCell ref="V295:W296"/>
    <mergeCell ref="X295:Y297"/>
    <mergeCell ref="B297:E298"/>
    <mergeCell ref="M297:M298"/>
    <mergeCell ref="N297:N298"/>
    <mergeCell ref="P297:P298"/>
    <mergeCell ref="Q297:U298"/>
    <mergeCell ref="V297:W298"/>
    <mergeCell ref="J298:J300"/>
    <mergeCell ref="K298:K300"/>
    <mergeCell ref="L298:L300"/>
    <mergeCell ref="O298:O300"/>
    <mergeCell ref="X298:Y300"/>
    <mergeCell ref="B299:E300"/>
    <mergeCell ref="M299:M300"/>
    <mergeCell ref="N299:N300"/>
    <mergeCell ref="P299:P300"/>
    <mergeCell ref="Q299:U300"/>
    <mergeCell ref="V299:W300"/>
    <mergeCell ref="A307:A312"/>
    <mergeCell ref="B307:E308"/>
    <mergeCell ref="F307:H312"/>
    <mergeCell ref="I307:I312"/>
    <mergeCell ref="J307:L309"/>
    <mergeCell ref="M307:M308"/>
    <mergeCell ref="N307:N308"/>
    <mergeCell ref="O307:O309"/>
    <mergeCell ref="P307:P308"/>
    <mergeCell ref="Q301:U302"/>
    <mergeCell ref="V301:W302"/>
    <mergeCell ref="X301:Y303"/>
    <mergeCell ref="B303:E304"/>
    <mergeCell ref="M303:M304"/>
    <mergeCell ref="N303:N304"/>
    <mergeCell ref="P303:P304"/>
    <mergeCell ref="Q303:U304"/>
    <mergeCell ref="V303:W304"/>
    <mergeCell ref="J304:J306"/>
    <mergeCell ref="K304:K306"/>
    <mergeCell ref="L304:L306"/>
    <mergeCell ref="O304:O306"/>
    <mergeCell ref="X304:Y306"/>
    <mergeCell ref="B305:E306"/>
    <mergeCell ref="M305:M306"/>
    <mergeCell ref="N305:N306"/>
    <mergeCell ref="P305:P306"/>
    <mergeCell ref="Q305:U306"/>
    <mergeCell ref="V305:W306"/>
    <mergeCell ref="A301:A306"/>
    <mergeCell ref="B301:E302"/>
    <mergeCell ref="F301:H306"/>
    <mergeCell ref="M316:N316"/>
    <mergeCell ref="Q316:Z320"/>
    <mergeCell ref="B321:D321"/>
    <mergeCell ref="F321:J321"/>
    <mergeCell ref="L321:M321"/>
    <mergeCell ref="Q321:Z322"/>
    <mergeCell ref="B322:D322"/>
    <mergeCell ref="F322:J322"/>
    <mergeCell ref="L322:M322"/>
    <mergeCell ref="Q307:U308"/>
    <mergeCell ref="V307:W308"/>
    <mergeCell ref="X307:Y309"/>
    <mergeCell ref="B309:E310"/>
    <mergeCell ref="M309:M310"/>
    <mergeCell ref="N309:N310"/>
    <mergeCell ref="P309:P310"/>
    <mergeCell ref="Q309:U310"/>
    <mergeCell ref="V309:W310"/>
    <mergeCell ref="J310:J312"/>
    <mergeCell ref="K310:K312"/>
    <mergeCell ref="L310:L312"/>
    <mergeCell ref="O310:O312"/>
    <mergeCell ref="X310:Y312"/>
    <mergeCell ref="B311:E312"/>
    <mergeCell ref="M311:M312"/>
    <mergeCell ref="N311:N312"/>
    <mergeCell ref="P311:P312"/>
    <mergeCell ref="Q311:U312"/>
    <mergeCell ref="V311:W312"/>
    <mergeCell ref="A323:P324"/>
    <mergeCell ref="Q323:Z325"/>
    <mergeCell ref="Q326:Z327"/>
    <mergeCell ref="Q328:Z329"/>
    <mergeCell ref="Q330:Z331"/>
    <mergeCell ref="M333:S333"/>
    <mergeCell ref="N334:O334"/>
    <mergeCell ref="W334:W335"/>
    <mergeCell ref="X334:Y335"/>
    <mergeCell ref="A335:C335"/>
    <mergeCell ref="D335:I335"/>
    <mergeCell ref="K335:M338"/>
    <mergeCell ref="A336:C336"/>
    <mergeCell ref="D336:I336"/>
    <mergeCell ref="X336:Y336"/>
    <mergeCell ref="P338:S338"/>
    <mergeCell ref="X338:Y338"/>
    <mergeCell ref="I348:I353"/>
    <mergeCell ref="J348:L350"/>
    <mergeCell ref="M348:M349"/>
    <mergeCell ref="N348:N349"/>
    <mergeCell ref="O348:O350"/>
    <mergeCell ref="P348:P349"/>
    <mergeCell ref="P339:S339"/>
    <mergeCell ref="X339:Y339"/>
    <mergeCell ref="A342:A347"/>
    <mergeCell ref="B342:E343"/>
    <mergeCell ref="F342:H347"/>
    <mergeCell ref="I342:I347"/>
    <mergeCell ref="J342:L344"/>
    <mergeCell ref="M342:N343"/>
    <mergeCell ref="O342:O344"/>
    <mergeCell ref="P342:W344"/>
    <mergeCell ref="X342:Y344"/>
    <mergeCell ref="B344:E345"/>
    <mergeCell ref="M344:N345"/>
    <mergeCell ref="J345:L347"/>
    <mergeCell ref="O345:O347"/>
    <mergeCell ref="P345:P347"/>
    <mergeCell ref="Q345:U347"/>
    <mergeCell ref="V345:W347"/>
    <mergeCell ref="X345:Y347"/>
    <mergeCell ref="B346:E347"/>
    <mergeCell ref="M346:N347"/>
    <mergeCell ref="A354:A359"/>
    <mergeCell ref="B354:E355"/>
    <mergeCell ref="F354:H359"/>
    <mergeCell ref="I354:I359"/>
    <mergeCell ref="J354:L356"/>
    <mergeCell ref="M354:M355"/>
    <mergeCell ref="N354:N355"/>
    <mergeCell ref="O354:O356"/>
    <mergeCell ref="P354:P355"/>
    <mergeCell ref="Q348:U349"/>
    <mergeCell ref="V348:W349"/>
    <mergeCell ref="X348:Y350"/>
    <mergeCell ref="B350:E351"/>
    <mergeCell ref="M350:M351"/>
    <mergeCell ref="N350:N351"/>
    <mergeCell ref="P350:P351"/>
    <mergeCell ref="Q350:U351"/>
    <mergeCell ref="V350:W351"/>
    <mergeCell ref="J351:J353"/>
    <mergeCell ref="K351:K353"/>
    <mergeCell ref="L351:L353"/>
    <mergeCell ref="O351:O353"/>
    <mergeCell ref="X351:Y353"/>
    <mergeCell ref="B352:E353"/>
    <mergeCell ref="M352:M353"/>
    <mergeCell ref="N352:N353"/>
    <mergeCell ref="P352:P353"/>
    <mergeCell ref="Q352:U353"/>
    <mergeCell ref="V352:W353"/>
    <mergeCell ref="A348:A353"/>
    <mergeCell ref="B348:E349"/>
    <mergeCell ref="F348:H353"/>
    <mergeCell ref="I360:I365"/>
    <mergeCell ref="J360:L362"/>
    <mergeCell ref="M360:M361"/>
    <mergeCell ref="N360:N361"/>
    <mergeCell ref="O360:O362"/>
    <mergeCell ref="P360:P361"/>
    <mergeCell ref="Q354:U355"/>
    <mergeCell ref="V354:W355"/>
    <mergeCell ref="X354:Y356"/>
    <mergeCell ref="B356:E357"/>
    <mergeCell ref="M356:M357"/>
    <mergeCell ref="N356:N357"/>
    <mergeCell ref="P356:P357"/>
    <mergeCell ref="Q356:U357"/>
    <mergeCell ref="V356:W357"/>
    <mergeCell ref="J357:J359"/>
    <mergeCell ref="K357:K359"/>
    <mergeCell ref="L357:L359"/>
    <mergeCell ref="O357:O359"/>
    <mergeCell ref="X357:Y359"/>
    <mergeCell ref="B358:E359"/>
    <mergeCell ref="M358:M359"/>
    <mergeCell ref="N358:N359"/>
    <mergeCell ref="P358:P359"/>
    <mergeCell ref="Q358:U359"/>
    <mergeCell ref="V358:W359"/>
    <mergeCell ref="A366:A371"/>
    <mergeCell ref="B366:E367"/>
    <mergeCell ref="F366:H371"/>
    <mergeCell ref="I366:I371"/>
    <mergeCell ref="J366:L368"/>
    <mergeCell ref="M366:M367"/>
    <mergeCell ref="N366:N367"/>
    <mergeCell ref="O366:O368"/>
    <mergeCell ref="P366:P367"/>
    <mergeCell ref="Q360:U361"/>
    <mergeCell ref="V360:W361"/>
    <mergeCell ref="X360:Y362"/>
    <mergeCell ref="B362:E363"/>
    <mergeCell ref="M362:M363"/>
    <mergeCell ref="N362:N363"/>
    <mergeCell ref="P362:P363"/>
    <mergeCell ref="Q362:U363"/>
    <mergeCell ref="V362:W363"/>
    <mergeCell ref="J363:J365"/>
    <mergeCell ref="K363:K365"/>
    <mergeCell ref="L363:L365"/>
    <mergeCell ref="O363:O365"/>
    <mergeCell ref="X363:Y365"/>
    <mergeCell ref="B364:E365"/>
    <mergeCell ref="M364:M365"/>
    <mergeCell ref="N364:N365"/>
    <mergeCell ref="P364:P365"/>
    <mergeCell ref="Q364:U365"/>
    <mergeCell ref="V364:W365"/>
    <mergeCell ref="A360:A365"/>
    <mergeCell ref="B360:E361"/>
    <mergeCell ref="F360:H365"/>
    <mergeCell ref="I372:I377"/>
    <mergeCell ref="J372:L374"/>
    <mergeCell ref="M372:M373"/>
    <mergeCell ref="N372:N373"/>
    <mergeCell ref="O372:O374"/>
    <mergeCell ref="P372:P373"/>
    <mergeCell ref="Q366:U367"/>
    <mergeCell ref="V366:W367"/>
    <mergeCell ref="X366:Y368"/>
    <mergeCell ref="B368:E369"/>
    <mergeCell ref="M368:M369"/>
    <mergeCell ref="N368:N369"/>
    <mergeCell ref="P368:P369"/>
    <mergeCell ref="Q368:U369"/>
    <mergeCell ref="V368:W369"/>
    <mergeCell ref="J369:J371"/>
    <mergeCell ref="K369:K371"/>
    <mergeCell ref="L369:L371"/>
    <mergeCell ref="O369:O371"/>
    <mergeCell ref="X369:Y371"/>
    <mergeCell ref="B370:E371"/>
    <mergeCell ref="M370:M371"/>
    <mergeCell ref="N370:N371"/>
    <mergeCell ref="P370:P371"/>
    <mergeCell ref="Q370:U371"/>
    <mergeCell ref="V370:W371"/>
    <mergeCell ref="A378:A383"/>
    <mergeCell ref="B378:E379"/>
    <mergeCell ref="F378:H383"/>
    <mergeCell ref="I378:I383"/>
    <mergeCell ref="J378:L380"/>
    <mergeCell ref="M378:M379"/>
    <mergeCell ref="N378:N379"/>
    <mergeCell ref="O378:O380"/>
    <mergeCell ref="P378:P379"/>
    <mergeCell ref="Q372:U373"/>
    <mergeCell ref="V372:W373"/>
    <mergeCell ref="X372:Y374"/>
    <mergeCell ref="B374:E375"/>
    <mergeCell ref="M374:M375"/>
    <mergeCell ref="N374:N375"/>
    <mergeCell ref="P374:P375"/>
    <mergeCell ref="Q374:U375"/>
    <mergeCell ref="V374:W375"/>
    <mergeCell ref="J375:J377"/>
    <mergeCell ref="K375:K377"/>
    <mergeCell ref="L375:L377"/>
    <mergeCell ref="O375:O377"/>
    <mergeCell ref="X375:Y377"/>
    <mergeCell ref="B376:E377"/>
    <mergeCell ref="M376:M377"/>
    <mergeCell ref="N376:N377"/>
    <mergeCell ref="P376:P377"/>
    <mergeCell ref="Q376:U377"/>
    <mergeCell ref="V376:W377"/>
    <mergeCell ref="A372:A377"/>
    <mergeCell ref="B372:E373"/>
    <mergeCell ref="F372:H377"/>
    <mergeCell ref="B384:E385"/>
    <mergeCell ref="F384:H389"/>
    <mergeCell ref="I384:I389"/>
    <mergeCell ref="J384:L386"/>
    <mergeCell ref="M384:M385"/>
    <mergeCell ref="N384:N385"/>
    <mergeCell ref="O384:O386"/>
    <mergeCell ref="P384:P385"/>
    <mergeCell ref="Q378:U379"/>
    <mergeCell ref="V378:W379"/>
    <mergeCell ref="X378:Y380"/>
    <mergeCell ref="B380:E381"/>
    <mergeCell ref="M380:M381"/>
    <mergeCell ref="N380:N381"/>
    <mergeCell ref="P380:P381"/>
    <mergeCell ref="Q380:U381"/>
    <mergeCell ref="V380:W381"/>
    <mergeCell ref="J381:J383"/>
    <mergeCell ref="K381:K383"/>
    <mergeCell ref="L381:L383"/>
    <mergeCell ref="O381:O383"/>
    <mergeCell ref="X381:Y383"/>
    <mergeCell ref="B382:E383"/>
    <mergeCell ref="M382:M383"/>
    <mergeCell ref="N382:N383"/>
    <mergeCell ref="P382:P383"/>
    <mergeCell ref="Q382:U383"/>
    <mergeCell ref="V382:W383"/>
    <mergeCell ref="Q394:U395"/>
    <mergeCell ref="V394:W395"/>
    <mergeCell ref="A390:A395"/>
    <mergeCell ref="B390:E391"/>
    <mergeCell ref="F390:H395"/>
    <mergeCell ref="I390:I395"/>
    <mergeCell ref="J390:L392"/>
    <mergeCell ref="M390:M391"/>
    <mergeCell ref="N390:N391"/>
    <mergeCell ref="O390:O392"/>
    <mergeCell ref="P390:P391"/>
    <mergeCell ref="Q384:U385"/>
    <mergeCell ref="V384:W385"/>
    <mergeCell ref="X384:Y386"/>
    <mergeCell ref="B386:E387"/>
    <mergeCell ref="M386:M387"/>
    <mergeCell ref="N386:N387"/>
    <mergeCell ref="P386:P387"/>
    <mergeCell ref="Q386:U387"/>
    <mergeCell ref="V386:W387"/>
    <mergeCell ref="J387:J389"/>
    <mergeCell ref="K387:K389"/>
    <mergeCell ref="L387:L389"/>
    <mergeCell ref="O387:O389"/>
    <mergeCell ref="X387:Y389"/>
    <mergeCell ref="B388:E389"/>
    <mergeCell ref="M388:M389"/>
    <mergeCell ref="N388:N389"/>
    <mergeCell ref="P388:P389"/>
    <mergeCell ref="Q388:U389"/>
    <mergeCell ref="V388:W389"/>
    <mergeCell ref="A384:A389"/>
    <mergeCell ref="A406:P407"/>
    <mergeCell ref="Q406:Z408"/>
    <mergeCell ref="Q409:Z410"/>
    <mergeCell ref="Q411:Z412"/>
    <mergeCell ref="Q413:Z414"/>
    <mergeCell ref="M399:N399"/>
    <mergeCell ref="Q399:Z403"/>
    <mergeCell ref="B404:D404"/>
    <mergeCell ref="F404:J404"/>
    <mergeCell ref="L404:M404"/>
    <mergeCell ref="Q404:Z405"/>
    <mergeCell ref="B405:D405"/>
    <mergeCell ref="F405:J405"/>
    <mergeCell ref="L405:M405"/>
    <mergeCell ref="Q390:U391"/>
    <mergeCell ref="V390:W391"/>
    <mergeCell ref="X390:Y392"/>
    <mergeCell ref="B392:E393"/>
    <mergeCell ref="M392:M393"/>
    <mergeCell ref="N392:N393"/>
    <mergeCell ref="P392:P393"/>
    <mergeCell ref="Q392:U393"/>
    <mergeCell ref="V392:W393"/>
    <mergeCell ref="J393:J395"/>
    <mergeCell ref="K393:K395"/>
    <mergeCell ref="L393:L395"/>
    <mergeCell ref="O393:O395"/>
    <mergeCell ref="X393:Y395"/>
    <mergeCell ref="B394:E395"/>
    <mergeCell ref="M394:M395"/>
    <mergeCell ref="N394:N395"/>
    <mergeCell ref="P394:P395"/>
  </mergeCells>
  <phoneticPr fontId="3"/>
  <printOptions horizontalCentered="1" verticalCentered="1"/>
  <pageMargins left="0.43307086614173229" right="0.19685039370078741" top="0.51181102362204722" bottom="0.19685039370078741" header="0.19685039370078741" footer="0.19685039370078741"/>
  <pageSetup paperSize="8" scale="9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基本データ</vt:lpstr>
      <vt:lpstr>作業員の選択</vt:lpstr>
      <vt:lpstr>作業員名簿</vt:lpstr>
      <vt:lpstr>(別紙)</vt:lpstr>
      <vt:lpstr>様式例-6</vt:lpstr>
      <vt:lpstr>'(別紙)'!Print_Area</vt:lpstr>
      <vt:lpstr>作業員名簿!Print_Area</vt:lpstr>
      <vt:lpstr>'様式例-6'!Print_Area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aoyagi</dc:creator>
  <cp:lastModifiedBy>シライ電設株式会社</cp:lastModifiedBy>
  <cp:lastPrinted>2022-07-14T23:09:25Z</cp:lastPrinted>
  <dcterms:created xsi:type="dcterms:W3CDTF">2015-04-13T22:33:59Z</dcterms:created>
  <dcterms:modified xsi:type="dcterms:W3CDTF">2023-11-08T07:36:52Z</dcterms:modified>
</cp:coreProperties>
</file>